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-120" yWindow="-120" windowWidth="20730" windowHeight="11160" activeTab="1"/>
  </bookViews>
  <sheets>
    <sheet name="Change Summary" sheetId="1" r:id="rId1"/>
    <sheet name="Division Summary" sheetId="2" r:id="rId2"/>
  </sheets>
  <externalReferences>
    <externalReference r:id="rId3"/>
  </externalReferences>
  <definedNames>
    <definedName name="_xlnm._FilterDatabase" localSheetId="1" hidden="1">'Division Summary'!$A$1:$M$41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2" l="1"/>
  <c r="L44" i="2"/>
  <c r="D44" i="2"/>
  <c r="E44" i="2" s="1"/>
  <c r="D43" i="2"/>
  <c r="N40" i="2" s="1"/>
  <c r="B43" i="2"/>
  <c r="B45" i="2" s="1"/>
  <c r="C45" i="2" s="1"/>
  <c r="C41" i="2"/>
  <c r="M40" i="2"/>
  <c r="K40" i="2"/>
  <c r="L40" i="2" s="1"/>
  <c r="E40" i="2"/>
  <c r="N39" i="2"/>
  <c r="M39" i="2"/>
  <c r="K39" i="2"/>
  <c r="L39" i="2" s="1"/>
  <c r="F39" i="2"/>
  <c r="E39" i="2"/>
  <c r="M38" i="2"/>
  <c r="N38" i="2" s="1"/>
  <c r="K38" i="2"/>
  <c r="F38" i="2"/>
  <c r="E38" i="2"/>
  <c r="M37" i="2"/>
  <c r="N37" i="2" s="1"/>
  <c r="L37" i="2"/>
  <c r="K37" i="2"/>
  <c r="E37" i="2"/>
  <c r="C37" i="2"/>
  <c r="M36" i="2"/>
  <c r="K36" i="2"/>
  <c r="L36" i="2" s="1"/>
  <c r="E36" i="2"/>
  <c r="N35" i="2"/>
  <c r="M35" i="2"/>
  <c r="K35" i="2"/>
  <c r="L35" i="2" s="1"/>
  <c r="F35" i="2"/>
  <c r="E35" i="2"/>
  <c r="M34" i="2"/>
  <c r="N34" i="2" s="1"/>
  <c r="K34" i="2"/>
  <c r="F34" i="2"/>
  <c r="E34" i="2"/>
  <c r="M33" i="2"/>
  <c r="N33" i="2" s="1"/>
  <c r="L33" i="2"/>
  <c r="K33" i="2"/>
  <c r="E33" i="2"/>
  <c r="C33" i="2"/>
  <c r="M32" i="2"/>
  <c r="K32" i="2"/>
  <c r="L32" i="2" s="1"/>
  <c r="E32" i="2"/>
  <c r="N31" i="2"/>
  <c r="M31" i="2"/>
  <c r="K31" i="2"/>
  <c r="L31" i="2" s="1"/>
  <c r="F31" i="2"/>
  <c r="E31" i="2"/>
  <c r="M30" i="2"/>
  <c r="N30" i="2" s="1"/>
  <c r="K30" i="2"/>
  <c r="F30" i="2"/>
  <c r="E30" i="2"/>
  <c r="M29" i="2"/>
  <c r="N29" i="2" s="1"/>
  <c r="L29" i="2"/>
  <c r="K29" i="2"/>
  <c r="E29" i="2"/>
  <c r="C29" i="2"/>
  <c r="M28" i="2"/>
  <c r="K28" i="2"/>
  <c r="L28" i="2" s="1"/>
  <c r="E28" i="2"/>
  <c r="N27" i="2"/>
  <c r="M27" i="2"/>
  <c r="K27" i="2"/>
  <c r="L27" i="2" s="1"/>
  <c r="F27" i="2"/>
  <c r="E27" i="2"/>
  <c r="M26" i="2"/>
  <c r="N26" i="2" s="1"/>
  <c r="K26" i="2"/>
  <c r="F26" i="2"/>
  <c r="E26" i="2"/>
  <c r="M25" i="2"/>
  <c r="N25" i="2" s="1"/>
  <c r="L25" i="2"/>
  <c r="K25" i="2"/>
  <c r="E25" i="2"/>
  <c r="C25" i="2"/>
  <c r="M24" i="2"/>
  <c r="K24" i="2"/>
  <c r="L24" i="2" s="1"/>
  <c r="E24" i="2"/>
  <c r="N23" i="2"/>
  <c r="M23" i="2"/>
  <c r="K23" i="2"/>
  <c r="L23" i="2" s="1"/>
  <c r="F23" i="2"/>
  <c r="E23" i="2"/>
  <c r="M22" i="2"/>
  <c r="N22" i="2" s="1"/>
  <c r="K22" i="2"/>
  <c r="F22" i="2"/>
  <c r="E22" i="2"/>
  <c r="M21" i="2"/>
  <c r="N21" i="2" s="1"/>
  <c r="L21" i="2"/>
  <c r="K21" i="2"/>
  <c r="E21" i="2"/>
  <c r="C21" i="2"/>
  <c r="M20" i="2"/>
  <c r="N20" i="2" s="1"/>
  <c r="K20" i="2"/>
  <c r="L20" i="2" s="1"/>
  <c r="M19" i="2"/>
  <c r="N19" i="2" s="1"/>
  <c r="K19" i="2"/>
  <c r="L19" i="2" s="1"/>
  <c r="E19" i="2"/>
  <c r="N18" i="2"/>
  <c r="M18" i="2"/>
  <c r="K18" i="2"/>
  <c r="F18" i="2"/>
  <c r="E18" i="2"/>
  <c r="M17" i="2"/>
  <c r="N17" i="2" s="1"/>
  <c r="K17" i="2"/>
  <c r="L17" i="2" s="1"/>
  <c r="F17" i="2"/>
  <c r="E17" i="2"/>
  <c r="N16" i="2"/>
  <c r="M16" i="2"/>
  <c r="L16" i="2"/>
  <c r="K16" i="2"/>
  <c r="F16" i="2"/>
  <c r="E16" i="2"/>
  <c r="C16" i="2"/>
  <c r="M15" i="2"/>
  <c r="N15" i="2" s="1"/>
  <c r="K15" i="2"/>
  <c r="L15" i="2" s="1"/>
  <c r="F15" i="2"/>
  <c r="E15" i="2"/>
  <c r="N14" i="2"/>
  <c r="M14" i="2"/>
  <c r="K14" i="2"/>
  <c r="F14" i="2"/>
  <c r="E14" i="2"/>
  <c r="M13" i="2"/>
  <c r="N13" i="2" s="1"/>
  <c r="K13" i="2"/>
  <c r="L13" i="2" s="1"/>
  <c r="F13" i="2"/>
  <c r="E13" i="2"/>
  <c r="N12" i="2"/>
  <c r="M12" i="2"/>
  <c r="L12" i="2"/>
  <c r="K12" i="2"/>
  <c r="F12" i="2"/>
  <c r="E12" i="2"/>
  <c r="C12" i="2"/>
  <c r="M11" i="2"/>
  <c r="N11" i="2" s="1"/>
  <c r="K11" i="2"/>
  <c r="L11" i="2" s="1"/>
  <c r="F11" i="2"/>
  <c r="E11" i="2"/>
  <c r="N10" i="2"/>
  <c r="M10" i="2"/>
  <c r="K10" i="2"/>
  <c r="F10" i="2"/>
  <c r="E10" i="2"/>
  <c r="M9" i="2"/>
  <c r="N9" i="2" s="1"/>
  <c r="K9" i="2"/>
  <c r="L9" i="2" s="1"/>
  <c r="F9" i="2"/>
  <c r="E9" i="2"/>
  <c r="N8" i="2"/>
  <c r="M8" i="2"/>
  <c r="L8" i="2"/>
  <c r="K8" i="2"/>
  <c r="F8" i="2"/>
  <c r="E8" i="2"/>
  <c r="C8" i="2"/>
  <c r="M7" i="2"/>
  <c r="N7" i="2" s="1"/>
  <c r="K7" i="2"/>
  <c r="L7" i="2" s="1"/>
  <c r="F7" i="2"/>
  <c r="E7" i="2"/>
  <c r="N6" i="2"/>
  <c r="M6" i="2"/>
  <c r="K6" i="2"/>
  <c r="F6" i="2"/>
  <c r="E6" i="2"/>
  <c r="M5" i="2"/>
  <c r="N5" i="2" s="1"/>
  <c r="K5" i="2"/>
  <c r="L5" i="2" s="1"/>
  <c r="F5" i="2"/>
  <c r="E5" i="2"/>
  <c r="N4" i="2"/>
  <c r="M4" i="2"/>
  <c r="L4" i="2"/>
  <c r="K4" i="2"/>
  <c r="F4" i="2"/>
  <c r="E4" i="2"/>
  <c r="C4" i="2"/>
  <c r="M3" i="2"/>
  <c r="N3" i="2" s="1"/>
  <c r="K3" i="2"/>
  <c r="L3" i="2" s="1"/>
  <c r="F3" i="2"/>
  <c r="E3" i="2"/>
  <c r="N2" i="2"/>
  <c r="M2" i="2"/>
  <c r="M41" i="2" s="1"/>
  <c r="K2" i="2"/>
  <c r="K41" i="2" s="1"/>
  <c r="L41" i="2" s="1"/>
  <c r="F2" i="2"/>
  <c r="E2" i="2"/>
  <c r="D223" i="1"/>
  <c r="C223" i="1"/>
  <c r="K209" i="1"/>
  <c r="J209" i="1"/>
  <c r="K198" i="1"/>
  <c r="J198" i="1"/>
  <c r="C143" i="1" s="1"/>
  <c r="K195" i="1"/>
  <c r="J195" i="1"/>
  <c r="K169" i="1"/>
  <c r="J169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D143" i="1"/>
  <c r="D105" i="1"/>
  <c r="C105" i="1"/>
  <c r="K90" i="1"/>
  <c r="J90" i="1"/>
  <c r="K35" i="1"/>
  <c r="J35" i="1"/>
  <c r="C3" i="2" l="1"/>
  <c r="C7" i="2"/>
  <c r="C11" i="2"/>
  <c r="C15" i="2"/>
  <c r="C19" i="2"/>
  <c r="C24" i="2"/>
  <c r="C28" i="2"/>
  <c r="C32" i="2"/>
  <c r="C36" i="2"/>
  <c r="C40" i="2"/>
  <c r="D45" i="2"/>
  <c r="E45" i="2" s="1"/>
  <c r="F21" i="2"/>
  <c r="C23" i="2"/>
  <c r="F25" i="2"/>
  <c r="C27" i="2"/>
  <c r="F29" i="2"/>
  <c r="C31" i="2"/>
  <c r="F33" i="2"/>
  <c r="C35" i="2"/>
  <c r="F37" i="2"/>
  <c r="C39" i="2"/>
  <c r="B44" i="2"/>
  <c r="C44" i="2" s="1"/>
  <c r="C2" i="2"/>
  <c r="L2" i="2"/>
  <c r="C6" i="2"/>
  <c r="L6" i="2"/>
  <c r="C10" i="2"/>
  <c r="L10" i="2"/>
  <c r="C14" i="2"/>
  <c r="L14" i="2"/>
  <c r="C18" i="2"/>
  <c r="L18" i="2"/>
  <c r="C5" i="2"/>
  <c r="C9" i="2"/>
  <c r="C13" i="2"/>
  <c r="C17" i="2"/>
  <c r="F19" i="2"/>
  <c r="C22" i="2"/>
  <c r="L22" i="2"/>
  <c r="F24" i="2"/>
  <c r="N24" i="2"/>
  <c r="C26" i="2"/>
  <c r="L26" i="2"/>
  <c r="F28" i="2"/>
  <c r="N28" i="2"/>
  <c r="C30" i="2"/>
  <c r="L30" i="2"/>
  <c r="F32" i="2"/>
  <c r="N32" i="2"/>
  <c r="C34" i="2"/>
  <c r="L34" i="2"/>
  <c r="F36" i="2"/>
  <c r="N36" i="2"/>
  <c r="C38" i="2"/>
  <c r="L38" i="2"/>
  <c r="F40" i="2"/>
</calcChain>
</file>

<file path=xl/sharedStrings.xml><?xml version="1.0" encoding="utf-8"?>
<sst xmlns="http://schemas.openxmlformats.org/spreadsheetml/2006/main" count="403" uniqueCount="232">
  <si>
    <t>SA1 Code
(2016 SA1s)</t>
  </si>
  <si>
    <t>Actual enrolments 
15 July 2020</t>
  </si>
  <si>
    <t>Projected enrolment 
26 January 2025</t>
  </si>
  <si>
    <t>Ballarat</t>
  </si>
  <si>
    <t>From Corangamite</t>
  </si>
  <si>
    <t>To Gorton</t>
  </si>
  <si>
    <t>Golden Plains - North Total</t>
  </si>
  <si>
    <t>Bacchus Marsh Total</t>
  </si>
  <si>
    <t>Smythes Creek Total</t>
  </si>
  <si>
    <t>Golden Plains - South Total</t>
  </si>
  <si>
    <t>BENDIGO</t>
  </si>
  <si>
    <t>Woodend Total</t>
  </si>
  <si>
    <t>BRUCE</t>
  </si>
  <si>
    <t>To Bruce</t>
  </si>
  <si>
    <t>To Hotham</t>
  </si>
  <si>
    <t>Hampton Park - Lynbrook Total</t>
  </si>
  <si>
    <t>Holt</t>
  </si>
  <si>
    <t>Keysborough Total</t>
  </si>
  <si>
    <t>Narre Warren South (West) Total</t>
  </si>
  <si>
    <t>Noble Park - West Total</t>
  </si>
  <si>
    <t>Narre Warren South (East) Total</t>
  </si>
  <si>
    <t>Springvale Total</t>
  </si>
  <si>
    <t>Narre Warren - North East Total</t>
  </si>
  <si>
    <t>La Trobe</t>
  </si>
  <si>
    <t>Springvale South Total</t>
  </si>
  <si>
    <t>Narre Warren North Total</t>
  </si>
  <si>
    <t>Narre Warren - South West Total</t>
  </si>
  <si>
    <t>CALWELL</t>
  </si>
  <si>
    <t>From McEwan</t>
  </si>
  <si>
    <t>To Maribyrnong</t>
  </si>
  <si>
    <t>Greenvale - Bulla Total</t>
  </si>
  <si>
    <t>Keilor Total</t>
  </si>
  <si>
    <t>Tullamarine Total</t>
  </si>
  <si>
    <t>Melbourne Airport Total</t>
  </si>
  <si>
    <t>To McEwan</t>
  </si>
  <si>
    <t>Mickleham - Yuroke</t>
  </si>
  <si>
    <t>Mickleham &amp; Kalkallo Suburbs</t>
  </si>
  <si>
    <t>CHISHOLM</t>
  </si>
  <si>
    <t>To Chisholm from Hotham</t>
  </si>
  <si>
    <t>To Menzies</t>
  </si>
  <si>
    <t>Ashwood - Chadstone</t>
  </si>
  <si>
    <t>This aligns the state and federal electoral boundaries</t>
  </si>
  <si>
    <t>Box Hill North Total</t>
  </si>
  <si>
    <t>Blackburn</t>
  </si>
  <si>
    <t>Nunawading</t>
  </si>
  <si>
    <t>Glen Waverley - East Total</t>
  </si>
  <si>
    <t>Glen Waverley - West Total</t>
  </si>
  <si>
    <t>Mount Waverley - South Total</t>
  </si>
  <si>
    <t>Wheelers Hill Total</t>
  </si>
  <si>
    <t>CORANGAMITE</t>
  </si>
  <si>
    <t>To Corio</t>
  </si>
  <si>
    <t>Highton Total</t>
  </si>
  <si>
    <t>Newcomb - Moolap Total</t>
  </si>
  <si>
    <t>To Wannon</t>
  </si>
  <si>
    <t>Colac Region Total</t>
  </si>
  <si>
    <t>Lorne - Anglesea Total</t>
  </si>
  <si>
    <t>Otway Total</t>
  </si>
  <si>
    <t>To Ballarat</t>
  </si>
  <si>
    <t>CORIO</t>
  </si>
  <si>
    <t>DEAKIN</t>
  </si>
  <si>
    <t>To Deakin from Menzies</t>
  </si>
  <si>
    <t>Croydon Hills - Warranwood Total</t>
  </si>
  <si>
    <t>FRASER</t>
  </si>
  <si>
    <t>To Fraser from Gellibrand</t>
  </si>
  <si>
    <t>Footscray Total</t>
  </si>
  <si>
    <t>To Maribyrnong from Fraser</t>
  </si>
  <si>
    <t>Seddon - Kingsville Total</t>
  </si>
  <si>
    <t>West Footscray - Tottenham Total</t>
  </si>
  <si>
    <t>Keilor Downs Total</t>
  </si>
  <si>
    <t>Yarraville Total</t>
  </si>
  <si>
    <t>To Fraser from Maribyrnong</t>
  </si>
  <si>
    <t>To Hawke</t>
  </si>
  <si>
    <t>Braybrook Total</t>
  </si>
  <si>
    <t>Delahey Total</t>
  </si>
  <si>
    <t>St Albans - North Total</t>
  </si>
  <si>
    <t>Maribyrnong Total</t>
  </si>
  <si>
    <t>St Albans - South Total</t>
  </si>
  <si>
    <t>Sydenham Total</t>
  </si>
  <si>
    <t>Taylors Lakes Total</t>
  </si>
  <si>
    <t>To Fraser from Gorton</t>
  </si>
  <si>
    <t>Deer Park - Derrimut Total</t>
  </si>
  <si>
    <t>Excludes Derrimut Suburb</t>
  </si>
  <si>
    <t>Kings Park (Vic.) Total</t>
  </si>
  <si>
    <t>GELLIBRAND</t>
  </si>
  <si>
    <t>From Lalor</t>
  </si>
  <si>
    <t>Point Cook - South Total</t>
  </si>
  <si>
    <t>To Fraser</t>
  </si>
  <si>
    <t>Werribee - South</t>
  </si>
  <si>
    <t>Only include what is in Point Cook suburb boundary</t>
  </si>
  <si>
    <t>Truganina</t>
  </si>
  <si>
    <t>GOLDSTEIN</t>
  </si>
  <si>
    <t>To Goldstein from Higgins</t>
  </si>
  <si>
    <t>Ormond - Glen Huntly Total</t>
  </si>
  <si>
    <t>Carnegie</t>
  </si>
  <si>
    <t>GORTON</t>
  </si>
  <si>
    <t>From Ballarat</t>
  </si>
  <si>
    <t>Hillside Total</t>
  </si>
  <si>
    <t>From Bendigo</t>
  </si>
  <si>
    <t>Sunbury - South Total</t>
  </si>
  <si>
    <t>Taylors Hill Total</t>
  </si>
  <si>
    <t>From Mcewan</t>
  </si>
  <si>
    <t>Gisborne Total</t>
  </si>
  <si>
    <t>Macedon Total</t>
  </si>
  <si>
    <t>To  Fraser</t>
  </si>
  <si>
    <t>HIGGINS</t>
  </si>
  <si>
    <t>To Higgins From Macnamarra</t>
  </si>
  <si>
    <t>Prahran - Windsor Total</t>
  </si>
  <si>
    <t>To Goldstein</t>
  </si>
  <si>
    <t>HOLT</t>
  </si>
  <si>
    <t>From La Trobe</t>
  </si>
  <si>
    <t>Cranbourne East</t>
  </si>
  <si>
    <t>Narre Warren South (East)</t>
  </si>
  <si>
    <t>Narre Warren South (West)</t>
  </si>
  <si>
    <t>HOTHAM</t>
  </si>
  <si>
    <t>From Bruce</t>
  </si>
  <si>
    <t>To Chisholm</t>
  </si>
  <si>
    <t>JAGAJAGA</t>
  </si>
  <si>
    <t>To Jaga Jaga from Menzies</t>
  </si>
  <si>
    <t>Eltham Total</t>
  </si>
  <si>
    <t>Plenty - Yarrambat Total</t>
  </si>
  <si>
    <t>Research - North Warrandyte Total</t>
  </si>
  <si>
    <t>Wattle Glen - Diamond Creek Total</t>
  </si>
  <si>
    <t>LA TROBE</t>
  </si>
  <si>
    <t>To Latrobe from Monash</t>
  </si>
  <si>
    <t>Bunyip - Garfield Total</t>
  </si>
  <si>
    <t>To Holt</t>
  </si>
  <si>
    <t>LALOR</t>
  </si>
  <si>
    <t>To Gellibrand</t>
  </si>
  <si>
    <t>MCEWEN</t>
  </si>
  <si>
    <t>To McEwan from Jaga Jaga</t>
  </si>
  <si>
    <t>To Calwell from McEwan</t>
  </si>
  <si>
    <t>To Nicholls</t>
  </si>
  <si>
    <t>Kilmore - Broadford Total</t>
  </si>
  <si>
    <t>To McEwan from Calwell</t>
  </si>
  <si>
    <t>Sunbury Total</t>
  </si>
  <si>
    <t>MACNAMARA</t>
  </si>
  <si>
    <t>To Higgins</t>
  </si>
  <si>
    <t>MALLEE</t>
  </si>
  <si>
    <t>To Mallee from Nicholls</t>
  </si>
  <si>
    <t>Lockington - Gunbower Total</t>
  </si>
  <si>
    <t>MARIBYRNONG</t>
  </si>
  <si>
    <t>To Maribyrnong From Calwell</t>
  </si>
  <si>
    <t>MENZIES</t>
  </si>
  <si>
    <t>To Menzies From Chisholm</t>
  </si>
  <si>
    <t>To Deakin</t>
  </si>
  <si>
    <t>To Jaga Jaga</t>
  </si>
  <si>
    <t>MONASH</t>
  </si>
  <si>
    <t>To Latrobe</t>
  </si>
  <si>
    <t>NICHOLLS</t>
  </si>
  <si>
    <t>To Mallee</t>
  </si>
  <si>
    <t>WANNON</t>
  </si>
  <si>
    <t>To Wannon from Corangamite</t>
  </si>
  <si>
    <t>Hawke - New</t>
  </si>
  <si>
    <t>From Fraser</t>
  </si>
  <si>
    <t>Fraser</t>
  </si>
  <si>
    <t>From Gorton</t>
  </si>
  <si>
    <t>Gorton</t>
  </si>
  <si>
    <t>McEwan</t>
  </si>
  <si>
    <t>Division</t>
  </si>
  <si>
    <t>Adjustment to Actual enrolments 
15 July 2020</t>
  </si>
  <si>
    <t>Adjustment to Projected enrolment 
26 January 2025</t>
  </si>
  <si>
    <t>CHISHOLM Total</t>
  </si>
  <si>
    <t>From Hotham / From Higgins / To Deakin / To Menzies</t>
  </si>
  <si>
    <t>SCULLIN Total</t>
  </si>
  <si>
    <t>OK</t>
  </si>
  <si>
    <t>JAGAJAGA Total</t>
  </si>
  <si>
    <t>From Menzies</t>
  </si>
  <si>
    <t>KOOYONG Total</t>
  </si>
  <si>
    <t>MENZIES Total</t>
  </si>
  <si>
    <t>From Chisholm</t>
  </si>
  <si>
    <t>DEAKIN Total</t>
  </si>
  <si>
    <t>HOTHAM Total</t>
  </si>
  <si>
    <t>From Bruce / To Chisholm</t>
  </si>
  <si>
    <t>MELBOURNE Total</t>
  </si>
  <si>
    <t>GOLDSTEIN Total</t>
  </si>
  <si>
    <t>From Higgins</t>
  </si>
  <si>
    <t>FRASER Total</t>
  </si>
  <si>
    <t>From Gorton to ?</t>
  </si>
  <si>
    <t>ISAACS Total</t>
  </si>
  <si>
    <t>BRUCE Total</t>
  </si>
  <si>
    <t>From La Trobe / From Holt / To Hotham</t>
  </si>
  <si>
    <t>CORIO Total</t>
  </si>
  <si>
    <t>Fr Corangamite</t>
  </si>
  <si>
    <t>ASTON Total</t>
  </si>
  <si>
    <t>DUNKLEY Total</t>
  </si>
  <si>
    <t>HIGGINS Total</t>
  </si>
  <si>
    <t>From Macnamarra To Goldstein</t>
  </si>
  <si>
    <t>HOLT Total</t>
  </si>
  <si>
    <t>To Bruce / From Latrobe</t>
  </si>
  <si>
    <t>GIPPSLAND Total</t>
  </si>
  <si>
    <t>MCEWEN Total</t>
  </si>
  <si>
    <t>From JagaJaga / To Hawke</t>
  </si>
  <si>
    <t>FLINDERS Total</t>
  </si>
  <si>
    <t>WILLS Total</t>
  </si>
  <si>
    <t>NICHOLLS Total</t>
  </si>
  <si>
    <t>To Mallee / Fr McEwan</t>
  </si>
  <si>
    <t>CALWELL Total</t>
  </si>
  <si>
    <t>To McEwan / Maribyrnong</t>
  </si>
  <si>
    <t>COOPER Total</t>
  </si>
  <si>
    <t>GELLIBRAND Total</t>
  </si>
  <si>
    <t>From Lalor / To Fraser</t>
  </si>
  <si>
    <t>LALOR Total</t>
  </si>
  <si>
    <t>CASEY Total</t>
  </si>
  <si>
    <t>INDI Total</t>
  </si>
  <si>
    <t>MALLEE Total</t>
  </si>
  <si>
    <t>Fr Nicholls</t>
  </si>
  <si>
    <t>MARIBYRNONG Total</t>
  </si>
  <si>
    <t>To Fraser / From Fraser / Calwell</t>
  </si>
  <si>
    <t>BENDIGO Total</t>
  </si>
  <si>
    <t>To ?</t>
  </si>
  <si>
    <t>MACNAMARA Total</t>
  </si>
  <si>
    <t>WANNON Total</t>
  </si>
  <si>
    <t>From Corangamite &amp; to Mallee / Ballarat</t>
  </si>
  <si>
    <t>MONASH Total</t>
  </si>
  <si>
    <t>To La Trobe</t>
  </si>
  <si>
    <t>GORTON Total</t>
  </si>
  <si>
    <t>From  Ballarat / To Fraser</t>
  </si>
  <si>
    <t>CORANGAMITE Total</t>
  </si>
  <si>
    <t>To Wannon / Ballarat / Corio</t>
  </si>
  <si>
    <t>LA TROBE Total</t>
  </si>
  <si>
    <t>From Monash to Bruce &amp; Holt</t>
  </si>
  <si>
    <t>BALLARAT Total</t>
  </si>
  <si>
    <t>To Gorton / From Wannon / Corangamite</t>
  </si>
  <si>
    <t>HAWKE - New</t>
  </si>
  <si>
    <t>From Gorton / Fraser / McEwan</t>
  </si>
  <si>
    <t>Grand Total</t>
  </si>
  <si>
    <t>Quota</t>
  </si>
  <si>
    <t>Max</t>
  </si>
  <si>
    <t>Min</t>
  </si>
  <si>
    <t>Variance to Quota</t>
  </si>
  <si>
    <t>Movement</t>
  </si>
  <si>
    <t>%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</si>
</sst>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414042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0" fillId="0" borderId="1" xfId="0" applyBorder="1"/>
    <xf numFmtId="0" fontId="3" fillId="0" borderId="0" xfId="0" applyFont="1" applyAlignment="1">
      <alignment vertical="top"/>
    </xf>
    <xf numFmtId="164" fontId="0" fillId="0" borderId="0" xfId="2" applyNumberFormat="1" applyFont="1"/>
    <xf numFmtId="0" fontId="0" fillId="0" borderId="0" xfId="0" applyAlignment="1">
      <alignment vertical="top"/>
    </xf>
    <xf numFmtId="164" fontId="0" fillId="0" borderId="0" xfId="2" applyNumberFormat="1" applyFont="1" applyAlignment="1">
      <alignment vertical="top"/>
    </xf>
    <xf numFmtId="164" fontId="0" fillId="0" borderId="1" xfId="2" applyNumberFormat="1" applyFont="1" applyBorder="1"/>
    <xf numFmtId="0" fontId="2" fillId="0" borderId="0" xfId="0" applyFont="1"/>
    <xf numFmtId="164" fontId="2" fillId="0" borderId="0" xfId="2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top"/>
    </xf>
    <xf numFmtId="164" fontId="0" fillId="0" borderId="0" xfId="2" applyNumberFormat="1" applyFont="1" applyFill="1" applyAlignment="1">
      <alignment vertical="top"/>
    </xf>
    <xf numFmtId="10" fontId="0" fillId="0" borderId="0" xfId="1" applyNumberFormat="1" applyFont="1" applyAlignment="1">
      <alignment vertical="top"/>
    </xf>
    <xf numFmtId="164" fontId="0" fillId="0" borderId="0" xfId="2" applyNumberFormat="1" applyFont="1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Fill="1" applyAlignment="1">
      <alignment vertical="top"/>
    </xf>
    <xf numFmtId="164" fontId="0" fillId="0" borderId="5" xfId="2" applyNumberFormat="1" applyFont="1" applyBorder="1"/>
    <xf numFmtId="0" fontId="0" fillId="0" borderId="6" xfId="0" applyBorder="1" applyAlignment="1">
      <alignment wrapText="1"/>
    </xf>
    <xf numFmtId="10" fontId="0" fillId="0" borderId="0" xfId="1" applyNumberFormat="1" applyFont="1" applyAlignment="1">
      <alignment vertical="center"/>
    </xf>
    <xf numFmtId="164" fontId="0" fillId="0" borderId="1" xfId="0" applyNumberFormat="1" applyBorder="1"/>
    <xf numFmtId="164" fontId="0" fillId="0" borderId="0" xfId="0" applyNumberFormat="1"/>
    <xf numFmtId="166" fontId="0" fillId="0" borderId="0" xfId="3" applyNumberFormat="1" applyFont="1" applyAlignment="1">
      <alignment vertical="top"/>
    </xf>
    <xf numFmtId="3" fontId="0" fillId="0" borderId="0" xfId="0" applyNumberFormat="1"/>
    <xf numFmtId="166" fontId="0" fillId="2" borderId="0" xfId="3" applyNumberFormat="1" applyFont="1" applyFill="1" applyAlignment="1">
      <alignment vertical="top"/>
    </xf>
    <xf numFmtId="167" fontId="0" fillId="0" borderId="0" xfId="1" applyNumberFormat="1" applyFont="1"/>
    <xf numFmtId="166" fontId="0" fillId="0" borderId="0" xfId="0" applyNumberFormat="1"/>
    <xf numFmtId="166" fontId="0" fillId="3" borderId="0" xfId="3" applyNumberFormat="1" applyFont="1" applyFill="1" applyAlignment="1">
      <alignment vertical="top"/>
    </xf>
    <xf numFmtId="3" fontId="6" fillId="0" borderId="0" xfId="0" applyNumberFormat="1" applyFont="1"/>
    <xf numFmtId="166" fontId="0" fillId="0" borderId="0" xfId="3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Comma 2" xfId="2"/>
    <cellStyle name="Comma 3" xf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lin\Documents\Elections\Federal\2020%20redistribution%20actual-and-projected-enrolment-and-growth-r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Summary"/>
      <sheetName val="Division Summary"/>
      <sheetName val="Division ABS Data by SA2 &amp; SA1"/>
      <sheetName val="Sheet7"/>
      <sheetName val="Aston"/>
      <sheetName val="Ballarat"/>
      <sheetName val="Bendigo"/>
      <sheetName val="Bruce"/>
      <sheetName val="Calwell"/>
      <sheetName val="Casey"/>
      <sheetName val="Chisholm"/>
      <sheetName val="Cooper"/>
      <sheetName val="Corangamite"/>
      <sheetName val="Corio"/>
      <sheetName val="Deakin"/>
      <sheetName val="Dunkley"/>
      <sheetName val="Flinders"/>
      <sheetName val="Fraser"/>
      <sheetName val="Gellibrand"/>
      <sheetName val="Gippsland"/>
      <sheetName val="Goldstein"/>
      <sheetName val="Gorton"/>
      <sheetName val="Higgins"/>
      <sheetName val="Holt"/>
      <sheetName val="Hotham"/>
      <sheetName val="Indi"/>
      <sheetName val="Isaacs"/>
      <sheetName val="Jagajaga"/>
      <sheetName val="Kooyong"/>
      <sheetName val="La Trobe"/>
      <sheetName val="Lalor"/>
      <sheetName val="Macnamara"/>
      <sheetName val="Mallee"/>
      <sheetName val="Maribyrnong"/>
      <sheetName val="McEwen"/>
      <sheetName val="HAWKE"/>
      <sheetName val="Sheet3"/>
      <sheetName val="Melbourne"/>
      <sheetName val="Menzies"/>
      <sheetName val="Monash"/>
      <sheetName val="Nicholls"/>
      <sheetName val="Scullin"/>
      <sheetName val="Wannon"/>
      <sheetName val="Wil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3">
          <cell r="C23">
            <v>107413</v>
          </cell>
          <cell r="D23">
            <v>117277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96"/>
  <sheetViews>
    <sheetView zoomScale="80" zoomScaleNormal="80" workbookViewId="0">
      <pane ySplit="1" topLeftCell="A2" activePane="bottomLeft" state="frozen"/>
      <selection pane="bottomLeft" activeCell="K170" sqref="K170"/>
    </sheetView>
  </sheetViews>
  <sheetFormatPr defaultRowHeight="15" x14ac:dyDescent="0.25"/>
  <cols>
    <col min="1" max="1" width="31.28515625" bestFit="1" customWidth="1"/>
    <col min="3" max="3" width="11.28515625" customWidth="1"/>
    <col min="4" max="4" width="12" customWidth="1"/>
    <col min="5" max="5" width="13.28515625" customWidth="1"/>
    <col min="6" max="6" width="19" bestFit="1" customWidth="1"/>
    <col min="8" max="8" width="31.28515625" bestFit="1" customWidth="1"/>
    <col min="10" max="11" width="11.7109375" customWidth="1"/>
    <col min="12" max="12" width="10.140625" customWidth="1"/>
  </cols>
  <sheetData>
    <row r="1" spans="1:11" ht="60" x14ac:dyDescent="0.25">
      <c r="B1" s="1" t="s">
        <v>0</v>
      </c>
      <c r="C1" s="1" t="s">
        <v>1</v>
      </c>
      <c r="D1" s="1" t="s">
        <v>2</v>
      </c>
      <c r="I1" s="1" t="s">
        <v>0</v>
      </c>
      <c r="J1" s="1" t="s">
        <v>1</v>
      </c>
      <c r="K1" s="1" t="s">
        <v>2</v>
      </c>
    </row>
    <row r="2" spans="1:11" ht="23.25" x14ac:dyDescent="0.35">
      <c r="A2" s="2" t="s">
        <v>3</v>
      </c>
      <c r="C2" s="1"/>
      <c r="D2" s="1"/>
    </row>
    <row r="3" spans="1:11" x14ac:dyDescent="0.25">
      <c r="A3" t="s">
        <v>4</v>
      </c>
      <c r="H3" t="s">
        <v>5</v>
      </c>
    </row>
    <row r="4" spans="1:11" x14ac:dyDescent="0.25">
      <c r="A4" t="s">
        <v>6</v>
      </c>
      <c r="C4">
        <v>3426</v>
      </c>
      <c r="D4">
        <v>3785</v>
      </c>
      <c r="H4" t="s">
        <v>7</v>
      </c>
      <c r="J4">
        <v>16343</v>
      </c>
      <c r="K4">
        <v>18227</v>
      </c>
    </row>
    <row r="5" spans="1:11" x14ac:dyDescent="0.25">
      <c r="A5" t="s">
        <v>8</v>
      </c>
      <c r="C5">
        <v>3090</v>
      </c>
      <c r="D5">
        <v>3258</v>
      </c>
    </row>
    <row r="6" spans="1:11" ht="15.75" thickBot="1" x14ac:dyDescent="0.3">
      <c r="A6" t="s">
        <v>9</v>
      </c>
      <c r="C6">
        <v>809</v>
      </c>
      <c r="D6">
        <v>911</v>
      </c>
    </row>
    <row r="7" spans="1:11" ht="15.75" thickBot="1" x14ac:dyDescent="0.3">
      <c r="C7" s="3">
        <v>7325</v>
      </c>
      <c r="D7" s="3">
        <v>7954</v>
      </c>
    </row>
    <row r="9" spans="1:11" ht="23.25" x14ac:dyDescent="0.25">
      <c r="A9" s="4" t="s">
        <v>10</v>
      </c>
    </row>
    <row r="10" spans="1:11" x14ac:dyDescent="0.25">
      <c r="H10" t="s">
        <v>5</v>
      </c>
    </row>
    <row r="11" spans="1:11" x14ac:dyDescent="0.25">
      <c r="H11" t="s">
        <v>11</v>
      </c>
      <c r="J11">
        <v>5529</v>
      </c>
      <c r="K11">
        <v>6140</v>
      </c>
    </row>
    <row r="13" spans="1:11" ht="23.25" x14ac:dyDescent="0.25">
      <c r="A13" s="4" t="s">
        <v>12</v>
      </c>
    </row>
    <row r="14" spans="1:11" x14ac:dyDescent="0.25">
      <c r="A14" t="s">
        <v>13</v>
      </c>
      <c r="H14" t="s">
        <v>14</v>
      </c>
    </row>
    <row r="15" spans="1:11" x14ac:dyDescent="0.25">
      <c r="A15" t="s">
        <v>15</v>
      </c>
      <c r="C15">
        <v>11654</v>
      </c>
      <c r="D15">
        <v>12136</v>
      </c>
      <c r="E15" t="s">
        <v>16</v>
      </c>
      <c r="H15" t="s">
        <v>17</v>
      </c>
      <c r="J15">
        <v>8114</v>
      </c>
      <c r="K15">
        <v>8702</v>
      </c>
    </row>
    <row r="16" spans="1:11" x14ac:dyDescent="0.25">
      <c r="A16" t="s">
        <v>18</v>
      </c>
      <c r="C16">
        <v>4871</v>
      </c>
      <c r="D16">
        <v>5116</v>
      </c>
      <c r="E16" t="s">
        <v>16</v>
      </c>
      <c r="H16" t="s">
        <v>19</v>
      </c>
      <c r="J16">
        <v>10875</v>
      </c>
      <c r="K16">
        <v>11252</v>
      </c>
    </row>
    <row r="17" spans="1:12" x14ac:dyDescent="0.25">
      <c r="A17" t="s">
        <v>20</v>
      </c>
      <c r="C17">
        <v>2126</v>
      </c>
      <c r="D17">
        <v>2246</v>
      </c>
      <c r="E17" t="s">
        <v>16</v>
      </c>
      <c r="H17" t="s">
        <v>21</v>
      </c>
      <c r="J17">
        <v>6045</v>
      </c>
      <c r="K17">
        <v>6307</v>
      </c>
    </row>
    <row r="18" spans="1:12" ht="15.75" thickBot="1" x14ac:dyDescent="0.3">
      <c r="A18" t="s">
        <v>22</v>
      </c>
      <c r="C18">
        <v>4429</v>
      </c>
      <c r="D18">
        <v>4660</v>
      </c>
      <c r="E18" t="s">
        <v>23</v>
      </c>
      <c r="H18" t="s">
        <v>24</v>
      </c>
      <c r="J18">
        <v>5257</v>
      </c>
      <c r="K18">
        <v>5504</v>
      </c>
    </row>
    <row r="19" spans="1:12" ht="15.75" thickBot="1" x14ac:dyDescent="0.3">
      <c r="A19" t="s">
        <v>25</v>
      </c>
      <c r="C19">
        <v>2908</v>
      </c>
      <c r="D19">
        <v>3153</v>
      </c>
      <c r="E19" t="s">
        <v>23</v>
      </c>
      <c r="J19" s="3">
        <v>30291</v>
      </c>
      <c r="K19" s="3">
        <v>31765</v>
      </c>
    </row>
    <row r="20" spans="1:12" ht="15.75" thickBot="1" x14ac:dyDescent="0.3">
      <c r="A20" t="s">
        <v>26</v>
      </c>
      <c r="C20">
        <v>4798</v>
      </c>
      <c r="D20">
        <v>4982</v>
      </c>
      <c r="E20" t="s">
        <v>23</v>
      </c>
    </row>
    <row r="21" spans="1:12" ht="15.75" thickBot="1" x14ac:dyDescent="0.3">
      <c r="C21" s="3">
        <v>30786</v>
      </c>
      <c r="D21" s="3">
        <v>32293</v>
      </c>
    </row>
    <row r="23" spans="1:12" ht="23.25" x14ac:dyDescent="0.25">
      <c r="A23" s="4" t="s">
        <v>27</v>
      </c>
    </row>
    <row r="24" spans="1:12" x14ac:dyDescent="0.25">
      <c r="A24" t="s">
        <v>28</v>
      </c>
      <c r="H24" t="s">
        <v>29</v>
      </c>
    </row>
    <row r="25" spans="1:12" x14ac:dyDescent="0.25">
      <c r="A25" t="s">
        <v>30</v>
      </c>
      <c r="C25">
        <v>500</v>
      </c>
      <c r="D25">
        <v>561</v>
      </c>
      <c r="H25" t="s">
        <v>31</v>
      </c>
      <c r="J25">
        <v>2083</v>
      </c>
      <c r="K25">
        <v>2111</v>
      </c>
    </row>
    <row r="26" spans="1:12" x14ac:dyDescent="0.25">
      <c r="H26" t="s">
        <v>32</v>
      </c>
      <c r="J26">
        <v>4668</v>
      </c>
      <c r="K26">
        <v>4705</v>
      </c>
    </row>
    <row r="27" spans="1:12" ht="15.75" thickBot="1" x14ac:dyDescent="0.3">
      <c r="H27" t="s">
        <v>33</v>
      </c>
      <c r="J27">
        <v>75</v>
      </c>
      <c r="K27">
        <v>75</v>
      </c>
    </row>
    <row r="28" spans="1:12" ht="15.75" thickBot="1" x14ac:dyDescent="0.3">
      <c r="J28" s="3">
        <v>6826</v>
      </c>
      <c r="K28" s="3">
        <v>6891</v>
      </c>
    </row>
    <row r="30" spans="1:12" ht="15.75" thickBot="1" x14ac:dyDescent="0.3">
      <c r="H30" t="s">
        <v>34</v>
      </c>
      <c r="J30" s="5"/>
      <c r="K30" s="5"/>
    </row>
    <row r="31" spans="1:12" ht="15.75" thickTop="1" x14ac:dyDescent="0.25">
      <c r="H31" s="6" t="s">
        <v>35</v>
      </c>
      <c r="I31" s="6">
        <v>2144501</v>
      </c>
      <c r="J31" s="7">
        <v>1462</v>
      </c>
      <c r="K31" s="7">
        <v>2635</v>
      </c>
      <c r="L31" s="35" t="s">
        <v>36</v>
      </c>
    </row>
    <row r="32" spans="1:12" x14ac:dyDescent="0.25">
      <c r="H32" s="6" t="s">
        <v>35</v>
      </c>
      <c r="I32" s="6">
        <v>2144503</v>
      </c>
      <c r="J32" s="7">
        <v>330</v>
      </c>
      <c r="K32" s="7">
        <v>505</v>
      </c>
      <c r="L32" s="36"/>
    </row>
    <row r="33" spans="1:12" x14ac:dyDescent="0.25">
      <c r="H33" s="6" t="s">
        <v>35</v>
      </c>
      <c r="I33" s="6">
        <v>2144504</v>
      </c>
      <c r="J33" s="7">
        <v>3939</v>
      </c>
      <c r="K33" s="7">
        <v>6786</v>
      </c>
      <c r="L33" s="36"/>
    </row>
    <row r="34" spans="1:12" ht="15.75" thickBot="1" x14ac:dyDescent="0.3">
      <c r="H34" s="6" t="s">
        <v>35</v>
      </c>
      <c r="I34" s="6">
        <v>2144505</v>
      </c>
      <c r="J34" s="7">
        <v>392</v>
      </c>
      <c r="K34" s="7">
        <v>572</v>
      </c>
      <c r="L34" s="37"/>
    </row>
    <row r="35" spans="1:12" ht="16.5" thickTop="1" thickBot="1" x14ac:dyDescent="0.3">
      <c r="J35" s="8">
        <f>SUM(J31:J34)</f>
        <v>6123</v>
      </c>
      <c r="K35" s="8">
        <f>SUM(K31:K34)</f>
        <v>10498</v>
      </c>
    </row>
    <row r="37" spans="1:12" ht="23.25" x14ac:dyDescent="0.25">
      <c r="A37" s="4" t="s">
        <v>37</v>
      </c>
    </row>
    <row r="38" spans="1:12" ht="15.75" thickBot="1" x14ac:dyDescent="0.3">
      <c r="A38" s="6" t="s">
        <v>38</v>
      </c>
      <c r="B38" s="6"/>
      <c r="C38" s="7"/>
      <c r="D38" s="7"/>
      <c r="H38" t="s">
        <v>39</v>
      </c>
    </row>
    <row r="39" spans="1:12" ht="15.75" thickTop="1" x14ac:dyDescent="0.25">
      <c r="A39" s="6" t="s">
        <v>40</v>
      </c>
      <c r="B39" s="6">
        <v>2131901</v>
      </c>
      <c r="C39" s="7">
        <v>270</v>
      </c>
      <c r="D39" s="7">
        <v>280</v>
      </c>
      <c r="E39" s="38" t="s">
        <v>41</v>
      </c>
      <c r="H39" t="s">
        <v>42</v>
      </c>
      <c r="J39">
        <v>7141</v>
      </c>
      <c r="K39">
        <v>7589</v>
      </c>
    </row>
    <row r="40" spans="1:12" x14ac:dyDescent="0.25">
      <c r="A40" s="6" t="s">
        <v>40</v>
      </c>
      <c r="B40" s="6">
        <v>2131902</v>
      </c>
      <c r="C40" s="7">
        <v>280</v>
      </c>
      <c r="D40" s="7">
        <v>277</v>
      </c>
      <c r="E40" s="39"/>
      <c r="H40" t="s">
        <v>43</v>
      </c>
      <c r="J40">
        <v>14701</v>
      </c>
      <c r="K40">
        <v>15928</v>
      </c>
    </row>
    <row r="41" spans="1:12" ht="15.75" thickBot="1" x14ac:dyDescent="0.3">
      <c r="A41" s="6" t="s">
        <v>40</v>
      </c>
      <c r="B41" s="6">
        <v>2131903</v>
      </c>
      <c r="C41" s="7">
        <v>319</v>
      </c>
      <c r="D41" s="7">
        <v>336</v>
      </c>
      <c r="E41" s="39"/>
      <c r="H41" t="s">
        <v>44</v>
      </c>
      <c r="J41">
        <v>3592</v>
      </c>
      <c r="K41">
        <v>3752</v>
      </c>
    </row>
    <row r="42" spans="1:12" ht="15.75" thickBot="1" x14ac:dyDescent="0.3">
      <c r="A42" s="6" t="s">
        <v>40</v>
      </c>
      <c r="B42" s="6">
        <v>2131929</v>
      </c>
      <c r="C42" s="7">
        <v>357</v>
      </c>
      <c r="D42" s="7">
        <v>374</v>
      </c>
      <c r="E42" s="40"/>
      <c r="J42" s="3">
        <v>25434</v>
      </c>
      <c r="K42" s="3">
        <v>27269</v>
      </c>
    </row>
    <row r="43" spans="1:12" ht="15.75" thickTop="1" x14ac:dyDescent="0.25">
      <c r="A43" s="6" t="s">
        <v>45</v>
      </c>
      <c r="B43" s="6"/>
      <c r="C43" s="7">
        <v>2423</v>
      </c>
      <c r="D43" s="7">
        <v>2477</v>
      </c>
    </row>
    <row r="44" spans="1:12" x14ac:dyDescent="0.25">
      <c r="A44" s="6" t="s">
        <v>46</v>
      </c>
      <c r="B44" s="6"/>
      <c r="C44" s="7">
        <v>4237</v>
      </c>
      <c r="D44" s="7">
        <v>4306</v>
      </c>
    </row>
    <row r="45" spans="1:12" x14ac:dyDescent="0.25">
      <c r="A45" s="9" t="s">
        <v>47</v>
      </c>
      <c r="B45" s="9"/>
      <c r="C45" s="10">
        <v>6344</v>
      </c>
      <c r="D45" s="10">
        <v>6588</v>
      </c>
    </row>
    <row r="46" spans="1:12" ht="15.75" thickBot="1" x14ac:dyDescent="0.3">
      <c r="A46" t="s">
        <v>48</v>
      </c>
      <c r="C46" s="5">
        <v>14131</v>
      </c>
      <c r="D46" s="5">
        <v>14101</v>
      </c>
    </row>
    <row r="47" spans="1:12" ht="15.75" thickBot="1" x14ac:dyDescent="0.3">
      <c r="C47" s="8">
        <v>28361</v>
      </c>
      <c r="D47" s="8">
        <v>28739</v>
      </c>
    </row>
    <row r="50" spans="1:11" ht="23.25" x14ac:dyDescent="0.25">
      <c r="A50" s="4" t="s">
        <v>49</v>
      </c>
    </row>
    <row r="51" spans="1:11" x14ac:dyDescent="0.25">
      <c r="H51" t="s">
        <v>50</v>
      </c>
      <c r="J51" s="5"/>
      <c r="K51" s="5"/>
    </row>
    <row r="52" spans="1:11" x14ac:dyDescent="0.25">
      <c r="H52" t="s">
        <v>51</v>
      </c>
      <c r="J52">
        <v>1110</v>
      </c>
      <c r="K52">
        <v>1182</v>
      </c>
    </row>
    <row r="53" spans="1:11" ht="15.75" thickBot="1" x14ac:dyDescent="0.3">
      <c r="H53" t="s">
        <v>52</v>
      </c>
      <c r="J53">
        <v>1394</v>
      </c>
      <c r="K53">
        <v>1456</v>
      </c>
    </row>
    <row r="54" spans="1:11" ht="15.75" thickBot="1" x14ac:dyDescent="0.3">
      <c r="J54" s="8">
        <v>2504</v>
      </c>
      <c r="K54" s="8">
        <v>2638</v>
      </c>
    </row>
    <row r="55" spans="1:11" x14ac:dyDescent="0.25">
      <c r="J55" s="5"/>
      <c r="K55" s="5"/>
    </row>
    <row r="56" spans="1:11" x14ac:dyDescent="0.25">
      <c r="H56" t="s">
        <v>53</v>
      </c>
      <c r="J56" s="5"/>
      <c r="K56" s="5"/>
    </row>
    <row r="57" spans="1:11" x14ac:dyDescent="0.25">
      <c r="H57" t="s">
        <v>54</v>
      </c>
      <c r="J57">
        <v>1194</v>
      </c>
      <c r="K57">
        <v>1177</v>
      </c>
    </row>
    <row r="58" spans="1:11" x14ac:dyDescent="0.25">
      <c r="H58" t="s">
        <v>55</v>
      </c>
      <c r="J58">
        <v>4459</v>
      </c>
      <c r="K58">
        <v>4638</v>
      </c>
    </row>
    <row r="59" spans="1:11" ht="15.75" thickBot="1" x14ac:dyDescent="0.3">
      <c r="H59" t="s">
        <v>56</v>
      </c>
      <c r="J59">
        <v>2912</v>
      </c>
      <c r="K59">
        <v>2886</v>
      </c>
    </row>
    <row r="60" spans="1:11" ht="15.75" thickBot="1" x14ac:dyDescent="0.3">
      <c r="J60" s="8">
        <v>8565</v>
      </c>
      <c r="K60" s="8">
        <v>8701</v>
      </c>
    </row>
    <row r="61" spans="1:11" x14ac:dyDescent="0.25">
      <c r="J61" s="5"/>
      <c r="K61" s="5"/>
    </row>
    <row r="62" spans="1:11" x14ac:dyDescent="0.25">
      <c r="H62" t="s">
        <v>57</v>
      </c>
      <c r="J62" s="5"/>
      <c r="K62" s="5"/>
    </row>
    <row r="63" spans="1:11" x14ac:dyDescent="0.25">
      <c r="H63" t="s">
        <v>9</v>
      </c>
      <c r="J63">
        <v>4565</v>
      </c>
      <c r="K63">
        <v>5145</v>
      </c>
    </row>
    <row r="65" spans="1:11" ht="23.25" x14ac:dyDescent="0.25">
      <c r="A65" s="4" t="s">
        <v>58</v>
      </c>
    </row>
    <row r="66" spans="1:11" x14ac:dyDescent="0.25">
      <c r="A66" t="s">
        <v>4</v>
      </c>
      <c r="C66" s="5"/>
      <c r="D66" s="5"/>
    </row>
    <row r="67" spans="1:11" x14ac:dyDescent="0.25">
      <c r="A67" t="s">
        <v>51</v>
      </c>
      <c r="C67">
        <v>1110</v>
      </c>
      <c r="D67">
        <v>1182</v>
      </c>
    </row>
    <row r="68" spans="1:11" ht="15.75" thickBot="1" x14ac:dyDescent="0.3">
      <c r="A68" t="s">
        <v>52</v>
      </c>
      <c r="C68">
        <v>1394</v>
      </c>
      <c r="D68">
        <v>1456</v>
      </c>
    </row>
    <row r="69" spans="1:11" ht="15.75" thickBot="1" x14ac:dyDescent="0.3">
      <c r="C69" s="8">
        <v>2504</v>
      </c>
      <c r="D69" s="8">
        <v>2638</v>
      </c>
    </row>
    <row r="72" spans="1:11" ht="23.25" x14ac:dyDescent="0.25">
      <c r="A72" s="4" t="s">
        <v>59</v>
      </c>
    </row>
    <row r="73" spans="1:11" x14ac:dyDescent="0.25">
      <c r="A73" t="s">
        <v>60</v>
      </c>
      <c r="C73" s="5"/>
      <c r="D73" s="5"/>
    </row>
    <row r="74" spans="1:11" x14ac:dyDescent="0.25">
      <c r="A74" t="s">
        <v>61</v>
      </c>
      <c r="C74">
        <v>3822</v>
      </c>
      <c r="D74">
        <v>3935</v>
      </c>
    </row>
    <row r="76" spans="1:11" ht="23.25" x14ac:dyDescent="0.25">
      <c r="A76" s="4" t="s">
        <v>62</v>
      </c>
    </row>
    <row r="77" spans="1:11" x14ac:dyDescent="0.25">
      <c r="A77" t="s">
        <v>63</v>
      </c>
      <c r="C77" s="5"/>
      <c r="D77" s="5"/>
    </row>
    <row r="78" spans="1:11" x14ac:dyDescent="0.25">
      <c r="A78" s="6" t="s">
        <v>64</v>
      </c>
      <c r="B78" s="6"/>
      <c r="C78" s="7">
        <v>5048</v>
      </c>
      <c r="D78" s="7">
        <v>5408</v>
      </c>
      <c r="H78" t="s">
        <v>65</v>
      </c>
      <c r="J78" s="5"/>
      <c r="K78" s="5"/>
    </row>
    <row r="79" spans="1:11" x14ac:dyDescent="0.25">
      <c r="A79" s="6" t="s">
        <v>66</v>
      </c>
      <c r="B79" s="6">
        <v>0</v>
      </c>
      <c r="C79" s="7">
        <v>6699</v>
      </c>
      <c r="D79" s="7">
        <v>6905</v>
      </c>
      <c r="H79" t="s">
        <v>31</v>
      </c>
      <c r="J79" s="5">
        <v>4573</v>
      </c>
      <c r="K79" s="5">
        <v>4755</v>
      </c>
    </row>
    <row r="80" spans="1:11" ht="15.75" thickBot="1" x14ac:dyDescent="0.3">
      <c r="A80" t="s">
        <v>67</v>
      </c>
      <c r="B80">
        <v>0</v>
      </c>
      <c r="C80" s="5">
        <v>2479</v>
      </c>
      <c r="D80" s="5">
        <v>2612</v>
      </c>
      <c r="H80" t="s">
        <v>68</v>
      </c>
      <c r="J80" s="5">
        <v>9735</v>
      </c>
      <c r="K80" s="5">
        <v>9767</v>
      </c>
    </row>
    <row r="81" spans="1:11" ht="15.75" thickBot="1" x14ac:dyDescent="0.3">
      <c r="A81" t="s">
        <v>69</v>
      </c>
      <c r="B81">
        <v>0</v>
      </c>
      <c r="C81" s="5">
        <v>10858</v>
      </c>
      <c r="D81" s="5">
        <v>11554</v>
      </c>
      <c r="J81" s="8">
        <v>14308</v>
      </c>
      <c r="K81" s="8">
        <v>14522</v>
      </c>
    </row>
    <row r="82" spans="1:11" ht="15.75" thickBot="1" x14ac:dyDescent="0.3">
      <c r="C82" s="8">
        <v>25084</v>
      </c>
      <c r="D82" s="8">
        <v>26479</v>
      </c>
    </row>
    <row r="83" spans="1:11" x14ac:dyDescent="0.25">
      <c r="A83" s="6"/>
      <c r="B83" s="6"/>
      <c r="C83" s="7"/>
      <c r="D83" s="7"/>
    </row>
    <row r="84" spans="1:11" x14ac:dyDescent="0.25">
      <c r="A84" t="s">
        <v>70</v>
      </c>
      <c r="C84" s="5"/>
      <c r="D84" s="5"/>
      <c r="H84" t="s">
        <v>71</v>
      </c>
    </row>
    <row r="85" spans="1:11" x14ac:dyDescent="0.25">
      <c r="A85" t="s">
        <v>72</v>
      </c>
      <c r="C85" s="5">
        <v>5827</v>
      </c>
      <c r="D85" s="5">
        <v>6218</v>
      </c>
      <c r="H85" t="s">
        <v>73</v>
      </c>
      <c r="J85">
        <v>5788</v>
      </c>
      <c r="K85">
        <v>5947</v>
      </c>
    </row>
    <row r="86" spans="1:11" x14ac:dyDescent="0.25">
      <c r="A86" t="s">
        <v>64</v>
      </c>
      <c r="C86" s="5">
        <v>5535</v>
      </c>
      <c r="D86" s="5">
        <v>5889</v>
      </c>
      <c r="H86" t="s">
        <v>74</v>
      </c>
      <c r="J86">
        <v>12009</v>
      </c>
      <c r="K86">
        <v>12314</v>
      </c>
    </row>
    <row r="87" spans="1:11" x14ac:dyDescent="0.25">
      <c r="A87" t="s">
        <v>75</v>
      </c>
      <c r="C87" s="5">
        <v>8400</v>
      </c>
      <c r="D87" s="5">
        <v>9156</v>
      </c>
      <c r="H87" t="s">
        <v>76</v>
      </c>
      <c r="J87">
        <v>10229</v>
      </c>
      <c r="K87">
        <v>10497</v>
      </c>
    </row>
    <row r="88" spans="1:11" ht="15.75" thickBot="1" x14ac:dyDescent="0.3">
      <c r="A88" t="s">
        <v>67</v>
      </c>
      <c r="C88" s="5">
        <v>5132</v>
      </c>
      <c r="D88" s="5">
        <v>5446</v>
      </c>
      <c r="H88" t="s">
        <v>77</v>
      </c>
      <c r="J88">
        <v>6632</v>
      </c>
      <c r="K88">
        <v>6903</v>
      </c>
    </row>
    <row r="89" spans="1:11" ht="15.75" thickBot="1" x14ac:dyDescent="0.3">
      <c r="C89" s="8">
        <v>24894</v>
      </c>
      <c r="D89" s="8">
        <v>26709</v>
      </c>
      <c r="H89" t="s">
        <v>78</v>
      </c>
      <c r="J89">
        <v>13319</v>
      </c>
      <c r="K89">
        <v>13668</v>
      </c>
    </row>
    <row r="90" spans="1:11" ht="15.75" thickBot="1" x14ac:dyDescent="0.3">
      <c r="C90" s="5"/>
      <c r="D90" s="5"/>
      <c r="J90" s="3">
        <f>SUM(J85:J89)</f>
        <v>47977</v>
      </c>
      <c r="K90" s="3">
        <f>SUM(K85:K89)</f>
        <v>49329</v>
      </c>
    </row>
    <row r="91" spans="1:11" x14ac:dyDescent="0.25">
      <c r="A91" t="s">
        <v>79</v>
      </c>
      <c r="C91" s="5"/>
      <c r="D91" s="5"/>
    </row>
    <row r="92" spans="1:11" ht="45" x14ac:dyDescent="0.25">
      <c r="A92" s="11" t="s">
        <v>80</v>
      </c>
      <c r="B92" s="11"/>
      <c r="C92" s="11">
        <v>10402</v>
      </c>
      <c r="D92" s="11">
        <v>10861</v>
      </c>
      <c r="E92" s="12" t="s">
        <v>81</v>
      </c>
    </row>
    <row r="93" spans="1:11" ht="15.75" thickBot="1" x14ac:dyDescent="0.3">
      <c r="A93" t="s">
        <v>82</v>
      </c>
      <c r="C93">
        <v>3676</v>
      </c>
      <c r="D93">
        <v>3857</v>
      </c>
    </row>
    <row r="94" spans="1:11" ht="15.75" thickBot="1" x14ac:dyDescent="0.3">
      <c r="C94" s="8">
        <v>14078</v>
      </c>
      <c r="D94" s="8">
        <v>14718</v>
      </c>
    </row>
    <row r="96" spans="1:11" ht="23.25" x14ac:dyDescent="0.25">
      <c r="A96" s="4" t="s">
        <v>83</v>
      </c>
    </row>
    <row r="98" spans="1:11" x14ac:dyDescent="0.25">
      <c r="A98" s="6" t="s">
        <v>84</v>
      </c>
      <c r="B98" s="6"/>
      <c r="C98" s="7"/>
      <c r="D98" s="7"/>
    </row>
    <row r="99" spans="1:11" x14ac:dyDescent="0.25">
      <c r="A99" s="13" t="s">
        <v>85</v>
      </c>
      <c r="B99" s="6"/>
      <c r="C99" s="14">
        <v>7375</v>
      </c>
      <c r="D99" s="14">
        <v>9300</v>
      </c>
      <c r="E99" s="15"/>
      <c r="H99" t="s">
        <v>86</v>
      </c>
      <c r="J99" s="5"/>
      <c r="K99" s="5"/>
    </row>
    <row r="100" spans="1:11" ht="75" x14ac:dyDescent="0.25">
      <c r="A100" s="11" t="s">
        <v>87</v>
      </c>
      <c r="B100" s="11">
        <v>2136814</v>
      </c>
      <c r="C100" s="16">
        <v>1494</v>
      </c>
      <c r="D100" s="16">
        <v>2361</v>
      </c>
      <c r="E100" s="17" t="s">
        <v>88</v>
      </c>
      <c r="H100" t="s">
        <v>64</v>
      </c>
      <c r="J100">
        <v>5048</v>
      </c>
      <c r="K100">
        <v>5408</v>
      </c>
    </row>
    <row r="101" spans="1:11" x14ac:dyDescent="0.25">
      <c r="A101" s="6" t="s">
        <v>89</v>
      </c>
      <c r="B101" s="6">
        <v>2136601</v>
      </c>
      <c r="C101" s="14">
        <v>1</v>
      </c>
      <c r="D101" s="14">
        <v>1</v>
      </c>
      <c r="H101" s="11" t="s">
        <v>66</v>
      </c>
      <c r="I101" s="11"/>
      <c r="J101" s="11">
        <v>6699</v>
      </c>
      <c r="K101" s="11">
        <v>6905</v>
      </c>
    </row>
    <row r="102" spans="1:11" x14ac:dyDescent="0.25">
      <c r="A102" s="6" t="s">
        <v>89</v>
      </c>
      <c r="B102" s="6">
        <v>2136604</v>
      </c>
      <c r="C102" s="14">
        <v>7</v>
      </c>
      <c r="D102" s="14">
        <v>7</v>
      </c>
      <c r="E102" s="18"/>
      <c r="H102" t="s">
        <v>67</v>
      </c>
      <c r="J102">
        <v>2479</v>
      </c>
      <c r="K102">
        <v>2612</v>
      </c>
    </row>
    <row r="103" spans="1:11" ht="15.75" thickBot="1" x14ac:dyDescent="0.3">
      <c r="A103" s="6" t="s">
        <v>89</v>
      </c>
      <c r="B103" s="6">
        <v>2136630</v>
      </c>
      <c r="C103" s="14">
        <v>43</v>
      </c>
      <c r="D103" s="14">
        <v>55</v>
      </c>
      <c r="E103" s="18"/>
      <c r="H103" t="s">
        <v>69</v>
      </c>
      <c r="J103">
        <v>10858</v>
      </c>
      <c r="K103">
        <v>11554</v>
      </c>
    </row>
    <row r="104" spans="1:11" ht="16.5" thickTop="1" thickBot="1" x14ac:dyDescent="0.3">
      <c r="A104" s="6" t="s">
        <v>89</v>
      </c>
      <c r="B104" s="6">
        <v>2136632</v>
      </c>
      <c r="C104" s="14">
        <v>4680</v>
      </c>
      <c r="D104" s="14">
        <v>6322</v>
      </c>
      <c r="E104" s="18"/>
      <c r="J104" s="19">
        <v>25084</v>
      </c>
      <c r="K104" s="19">
        <v>26479</v>
      </c>
    </row>
    <row r="105" spans="1:11" ht="16.5" thickTop="1" thickBot="1" x14ac:dyDescent="0.3">
      <c r="C105" s="19">
        <f>SUM(C99:C104)</f>
        <v>13600</v>
      </c>
      <c r="D105" s="19">
        <f>SUM(D99:D104)</f>
        <v>18046</v>
      </c>
      <c r="E105" s="18"/>
    </row>
    <row r="106" spans="1:11" ht="15.75" thickTop="1" x14ac:dyDescent="0.25"/>
    <row r="108" spans="1:11" ht="23.25" x14ac:dyDescent="0.25">
      <c r="A108" s="4" t="s">
        <v>90</v>
      </c>
    </row>
    <row r="109" spans="1:11" x14ac:dyDescent="0.25">
      <c r="A109" t="s">
        <v>91</v>
      </c>
      <c r="C109" s="5"/>
      <c r="D109" s="5"/>
    </row>
    <row r="110" spans="1:11" x14ac:dyDescent="0.25">
      <c r="A110" t="s">
        <v>92</v>
      </c>
      <c r="C110" s="5">
        <v>1299</v>
      </c>
      <c r="D110" s="5">
        <v>1376</v>
      </c>
    </row>
    <row r="111" spans="1:11" x14ac:dyDescent="0.25">
      <c r="A111" t="s">
        <v>93</v>
      </c>
      <c r="B111">
        <v>2117604</v>
      </c>
      <c r="C111" s="5">
        <v>299</v>
      </c>
      <c r="D111" s="5">
        <v>300</v>
      </c>
    </row>
    <row r="112" spans="1:11" ht="15.75" thickBot="1" x14ac:dyDescent="0.3">
      <c r="A112" t="s">
        <v>93</v>
      </c>
      <c r="B112">
        <v>2117605</v>
      </c>
      <c r="C112" s="5">
        <v>346</v>
      </c>
      <c r="D112" s="5">
        <v>366</v>
      </c>
    </row>
    <row r="113" spans="1:12" ht="16.5" thickTop="1" thickBot="1" x14ac:dyDescent="0.3">
      <c r="C113" s="19">
        <v>1944</v>
      </c>
      <c r="D113" s="19">
        <v>2042</v>
      </c>
    </row>
    <row r="114" spans="1:12" ht="15.75" thickTop="1" x14ac:dyDescent="0.25"/>
    <row r="115" spans="1:12" ht="23.25" x14ac:dyDescent="0.25">
      <c r="A115" s="4" t="s">
        <v>94</v>
      </c>
    </row>
    <row r="117" spans="1:12" x14ac:dyDescent="0.25">
      <c r="A117" t="s">
        <v>95</v>
      </c>
      <c r="C117" s="5"/>
      <c r="D117" s="5"/>
    </row>
    <row r="118" spans="1:12" x14ac:dyDescent="0.25">
      <c r="A118" t="s">
        <v>7</v>
      </c>
      <c r="C118" s="5">
        <v>16343</v>
      </c>
      <c r="D118" s="5">
        <v>18227</v>
      </c>
      <c r="H118" t="s">
        <v>71</v>
      </c>
      <c r="J118" s="5"/>
      <c r="K118" s="5"/>
    </row>
    <row r="119" spans="1:12" x14ac:dyDescent="0.25">
      <c r="C119" s="5"/>
      <c r="D119" s="5"/>
      <c r="H119" t="s">
        <v>96</v>
      </c>
      <c r="J119" s="5">
        <v>15424</v>
      </c>
      <c r="K119" s="5">
        <v>19192</v>
      </c>
    </row>
    <row r="120" spans="1:12" x14ac:dyDescent="0.25">
      <c r="A120" t="s">
        <v>97</v>
      </c>
      <c r="C120" s="5"/>
      <c r="D120" s="5"/>
      <c r="H120" t="s">
        <v>98</v>
      </c>
      <c r="J120" s="5">
        <v>2991</v>
      </c>
      <c r="K120" s="5">
        <v>3763</v>
      </c>
    </row>
    <row r="121" spans="1:12" x14ac:dyDescent="0.25">
      <c r="A121" t="s">
        <v>11</v>
      </c>
      <c r="C121" s="5">
        <v>5529</v>
      </c>
      <c r="D121" s="5">
        <v>6140</v>
      </c>
      <c r="H121" t="s">
        <v>77</v>
      </c>
      <c r="J121" s="5">
        <v>798</v>
      </c>
      <c r="K121" s="5">
        <v>857</v>
      </c>
    </row>
    <row r="122" spans="1:12" ht="15.75" thickBot="1" x14ac:dyDescent="0.3">
      <c r="C122" s="5"/>
      <c r="D122" s="5"/>
      <c r="H122" t="s">
        <v>99</v>
      </c>
      <c r="J122" s="5">
        <v>11832</v>
      </c>
      <c r="K122" s="5">
        <v>13133</v>
      </c>
    </row>
    <row r="123" spans="1:12" ht="15.75" thickBot="1" x14ac:dyDescent="0.3">
      <c r="A123" t="s">
        <v>100</v>
      </c>
      <c r="C123" s="5"/>
      <c r="D123" s="5"/>
      <c r="J123" s="8">
        <v>31045</v>
      </c>
      <c r="K123" s="8">
        <v>36945</v>
      </c>
    </row>
    <row r="124" spans="1:12" x14ac:dyDescent="0.25">
      <c r="A124" t="s">
        <v>101</v>
      </c>
      <c r="C124" s="5">
        <v>9896</v>
      </c>
      <c r="D124" s="5">
        <v>10561</v>
      </c>
      <c r="J124" s="5"/>
      <c r="K124" s="5"/>
    </row>
    <row r="125" spans="1:12" x14ac:dyDescent="0.25">
      <c r="A125" t="s">
        <v>102</v>
      </c>
      <c r="C125" s="5">
        <v>2532</v>
      </c>
      <c r="D125" s="5">
        <v>2591</v>
      </c>
      <c r="H125" t="s">
        <v>103</v>
      </c>
      <c r="J125" s="5"/>
      <c r="K125" s="5"/>
    </row>
    <row r="126" spans="1:12" ht="45.75" thickBot="1" x14ac:dyDescent="0.3">
      <c r="A126" t="s">
        <v>11</v>
      </c>
      <c r="C126" s="5">
        <v>2</v>
      </c>
      <c r="D126" s="5">
        <v>2</v>
      </c>
      <c r="H126" s="11" t="s">
        <v>80</v>
      </c>
      <c r="I126" s="11"/>
      <c r="J126" s="11">
        <v>10402</v>
      </c>
      <c r="K126" s="11">
        <v>10861</v>
      </c>
      <c r="L126" s="12" t="s">
        <v>81</v>
      </c>
    </row>
    <row r="127" spans="1:12" ht="15.75" thickBot="1" x14ac:dyDescent="0.3">
      <c r="C127" s="8">
        <v>12430</v>
      </c>
      <c r="D127" s="8">
        <v>13154</v>
      </c>
      <c r="H127" t="s">
        <v>82</v>
      </c>
      <c r="J127">
        <v>3676</v>
      </c>
      <c r="K127">
        <v>3857</v>
      </c>
    </row>
    <row r="128" spans="1:12" ht="15.75" thickBot="1" x14ac:dyDescent="0.3">
      <c r="J128" s="8">
        <v>14078</v>
      </c>
      <c r="K128" s="8">
        <v>14718</v>
      </c>
    </row>
    <row r="131" spans="1:13" ht="23.25" x14ac:dyDescent="0.25">
      <c r="A131" s="4" t="s">
        <v>104</v>
      </c>
    </row>
    <row r="133" spans="1:13" x14ac:dyDescent="0.25">
      <c r="A133" t="s">
        <v>105</v>
      </c>
      <c r="C133" s="5"/>
      <c r="D133" s="5"/>
    </row>
    <row r="134" spans="1:13" x14ac:dyDescent="0.25">
      <c r="A134" t="s">
        <v>106</v>
      </c>
      <c r="C134" s="5">
        <v>5056</v>
      </c>
      <c r="D134" s="5">
        <v>5177</v>
      </c>
      <c r="H134" t="s">
        <v>107</v>
      </c>
      <c r="J134" s="5"/>
      <c r="K134" s="5"/>
    </row>
    <row r="135" spans="1:13" x14ac:dyDescent="0.25">
      <c r="H135" t="s">
        <v>92</v>
      </c>
      <c r="J135" s="5">
        <v>1299</v>
      </c>
      <c r="K135" s="5">
        <v>1376</v>
      </c>
    </row>
    <row r="136" spans="1:13" x14ac:dyDescent="0.25">
      <c r="H136" t="s">
        <v>93</v>
      </c>
      <c r="I136">
        <v>2117604</v>
      </c>
      <c r="J136">
        <v>299</v>
      </c>
      <c r="K136">
        <v>300</v>
      </c>
    </row>
    <row r="137" spans="1:13" ht="15.75" thickBot="1" x14ac:dyDescent="0.3">
      <c r="H137" t="s">
        <v>93</v>
      </c>
      <c r="I137">
        <v>2117605</v>
      </c>
      <c r="J137">
        <v>346</v>
      </c>
      <c r="K137">
        <v>366</v>
      </c>
    </row>
    <row r="138" spans="1:13" ht="15.75" thickBot="1" x14ac:dyDescent="0.3">
      <c r="J138" s="8">
        <v>1944</v>
      </c>
      <c r="K138" s="8">
        <v>2042</v>
      </c>
    </row>
    <row r="140" spans="1:13" ht="23.25" x14ac:dyDescent="0.25">
      <c r="A140" s="4" t="s">
        <v>108</v>
      </c>
    </row>
    <row r="142" spans="1:13" ht="15.75" thickBot="1" x14ac:dyDescent="0.3">
      <c r="A142" t="s">
        <v>109</v>
      </c>
      <c r="H142" t="s">
        <v>13</v>
      </c>
    </row>
    <row r="143" spans="1:13" ht="16.5" thickTop="1" thickBot="1" x14ac:dyDescent="0.3">
      <c r="A143" s="11" t="s">
        <v>110</v>
      </c>
      <c r="B143" s="11">
        <v>2130122</v>
      </c>
      <c r="C143" s="11">
        <f>+J198</f>
        <v>5529</v>
      </c>
      <c r="D143" s="11">
        <f>+K198</f>
        <v>6140</v>
      </c>
      <c r="E143" s="20"/>
      <c r="H143" s="11" t="s">
        <v>111</v>
      </c>
      <c r="I143" s="11">
        <v>2145706</v>
      </c>
      <c r="J143" s="16">
        <v>378</v>
      </c>
      <c r="K143" s="16">
        <v>400</v>
      </c>
      <c r="L143" s="21">
        <f t="shared" ref="L143:L167" si="0">(K143-J143)/J143</f>
        <v>5.8201058201058198E-2</v>
      </c>
      <c r="M143" s="11"/>
    </row>
    <row r="144" spans="1:13" ht="15.75" thickTop="1" x14ac:dyDescent="0.25">
      <c r="H144" s="6" t="s">
        <v>111</v>
      </c>
      <c r="I144" s="6">
        <v>2145707</v>
      </c>
      <c r="J144" s="7">
        <v>267</v>
      </c>
      <c r="K144" s="7">
        <v>280</v>
      </c>
      <c r="L144" s="15">
        <f t="shared" si="0"/>
        <v>4.8689138576779027E-2</v>
      </c>
    </row>
    <row r="145" spans="4:12" x14ac:dyDescent="0.25">
      <c r="H145" s="6" t="s">
        <v>111</v>
      </c>
      <c r="I145" s="6">
        <v>2145710</v>
      </c>
      <c r="J145" s="7">
        <v>355</v>
      </c>
      <c r="K145" s="7">
        <v>371</v>
      </c>
      <c r="L145" s="15">
        <f t="shared" si="0"/>
        <v>4.507042253521127E-2</v>
      </c>
    </row>
    <row r="146" spans="4:12" x14ac:dyDescent="0.25">
      <c r="H146" s="6" t="s">
        <v>111</v>
      </c>
      <c r="I146" s="6">
        <v>2145712</v>
      </c>
      <c r="J146" s="7">
        <v>214</v>
      </c>
      <c r="K146" s="7">
        <v>235</v>
      </c>
      <c r="L146" s="15">
        <f t="shared" si="0"/>
        <v>9.8130841121495324E-2</v>
      </c>
    </row>
    <row r="147" spans="4:12" x14ac:dyDescent="0.25">
      <c r="H147" s="6" t="s">
        <v>111</v>
      </c>
      <c r="I147" s="6">
        <v>2145715</v>
      </c>
      <c r="J147" s="7">
        <v>263</v>
      </c>
      <c r="K147" s="7">
        <v>254</v>
      </c>
      <c r="L147" s="15">
        <f t="shared" si="0"/>
        <v>-3.4220532319391636E-2</v>
      </c>
    </row>
    <row r="148" spans="4:12" x14ac:dyDescent="0.25">
      <c r="H148" s="6" t="s">
        <v>111</v>
      </c>
      <c r="I148" s="6">
        <v>2145722</v>
      </c>
      <c r="J148" s="7">
        <v>255</v>
      </c>
      <c r="K148" s="7">
        <v>289</v>
      </c>
      <c r="L148" s="15">
        <f t="shared" si="0"/>
        <v>0.13333333333333333</v>
      </c>
    </row>
    <row r="149" spans="4:12" x14ac:dyDescent="0.25">
      <c r="H149" s="6" t="s">
        <v>111</v>
      </c>
      <c r="I149" s="6">
        <v>2145729</v>
      </c>
      <c r="J149" s="7">
        <v>394</v>
      </c>
      <c r="K149" s="7">
        <v>417</v>
      </c>
      <c r="L149" s="15">
        <f t="shared" si="0"/>
        <v>5.8375634517766499E-2</v>
      </c>
    </row>
    <row r="150" spans="4:12" x14ac:dyDescent="0.25">
      <c r="H150" s="6" t="s">
        <v>112</v>
      </c>
      <c r="I150" s="6">
        <v>2145801</v>
      </c>
      <c r="J150" s="7">
        <v>194</v>
      </c>
      <c r="K150" s="7">
        <v>197</v>
      </c>
      <c r="L150" s="15">
        <f t="shared" si="0"/>
        <v>1.5463917525773196E-2</v>
      </c>
    </row>
    <row r="151" spans="4:12" x14ac:dyDescent="0.25">
      <c r="D151" s="6"/>
      <c r="H151" s="6" t="s">
        <v>112</v>
      </c>
      <c r="I151" s="6">
        <v>2145809</v>
      </c>
      <c r="J151" s="7">
        <v>209</v>
      </c>
      <c r="K151" s="7">
        <v>219</v>
      </c>
      <c r="L151" s="15">
        <f t="shared" si="0"/>
        <v>4.784688995215311E-2</v>
      </c>
    </row>
    <row r="152" spans="4:12" x14ac:dyDescent="0.25">
      <c r="D152" s="6"/>
      <c r="H152" s="6" t="s">
        <v>112</v>
      </c>
      <c r="I152" s="6">
        <v>2145813</v>
      </c>
      <c r="J152" s="7">
        <v>150</v>
      </c>
      <c r="K152" s="7">
        <v>162</v>
      </c>
      <c r="L152" s="15">
        <f t="shared" si="0"/>
        <v>0.08</v>
      </c>
    </row>
    <row r="153" spans="4:12" x14ac:dyDescent="0.25">
      <c r="D153" s="6"/>
      <c r="H153" s="6" t="s">
        <v>112</v>
      </c>
      <c r="I153" s="6">
        <v>2145814</v>
      </c>
      <c r="J153" s="7">
        <v>341</v>
      </c>
      <c r="K153" s="7">
        <v>374</v>
      </c>
      <c r="L153" s="15">
        <f t="shared" si="0"/>
        <v>9.6774193548387094E-2</v>
      </c>
    </row>
    <row r="154" spans="4:12" x14ac:dyDescent="0.25">
      <c r="D154" s="6"/>
      <c r="H154" s="6" t="s">
        <v>112</v>
      </c>
      <c r="I154" s="6">
        <v>2145815</v>
      </c>
      <c r="J154" s="7">
        <v>318</v>
      </c>
      <c r="K154" s="7">
        <v>345</v>
      </c>
      <c r="L154" s="15">
        <f t="shared" si="0"/>
        <v>8.4905660377358486E-2</v>
      </c>
    </row>
    <row r="155" spans="4:12" x14ac:dyDescent="0.25">
      <c r="D155" s="6"/>
      <c r="H155" s="6" t="s">
        <v>112</v>
      </c>
      <c r="I155" s="6">
        <v>2145816</v>
      </c>
      <c r="J155" s="7">
        <v>301</v>
      </c>
      <c r="K155" s="7">
        <v>321</v>
      </c>
      <c r="L155" s="15">
        <f t="shared" si="0"/>
        <v>6.6445182724252497E-2</v>
      </c>
    </row>
    <row r="156" spans="4:12" x14ac:dyDescent="0.25">
      <c r="D156" s="6"/>
      <c r="H156" s="6" t="s">
        <v>112</v>
      </c>
      <c r="I156" s="6">
        <v>2145819</v>
      </c>
      <c r="J156" s="7">
        <v>227</v>
      </c>
      <c r="K156" s="7">
        <v>243</v>
      </c>
      <c r="L156" s="15">
        <f t="shared" si="0"/>
        <v>7.0484581497797363E-2</v>
      </c>
    </row>
    <row r="157" spans="4:12" x14ac:dyDescent="0.25">
      <c r="D157" s="6"/>
      <c r="H157" s="6" t="s">
        <v>112</v>
      </c>
      <c r="I157" s="6">
        <v>2145821</v>
      </c>
      <c r="J157" s="7">
        <v>323</v>
      </c>
      <c r="K157" s="7">
        <v>350</v>
      </c>
      <c r="L157" s="15">
        <f t="shared" si="0"/>
        <v>8.3591331269349839E-2</v>
      </c>
    </row>
    <row r="158" spans="4:12" x14ac:dyDescent="0.25">
      <c r="D158" s="6"/>
      <c r="H158" s="6" t="s">
        <v>112</v>
      </c>
      <c r="I158" s="6">
        <v>2145822</v>
      </c>
      <c r="J158" s="7">
        <v>288</v>
      </c>
      <c r="K158" s="7">
        <v>303</v>
      </c>
      <c r="L158" s="15">
        <f t="shared" si="0"/>
        <v>5.2083333333333336E-2</v>
      </c>
    </row>
    <row r="159" spans="4:12" x14ac:dyDescent="0.25">
      <c r="D159" s="6"/>
      <c r="H159" s="6" t="s">
        <v>112</v>
      </c>
      <c r="I159" s="6">
        <v>2145823</v>
      </c>
      <c r="J159" s="7">
        <v>256</v>
      </c>
      <c r="K159" s="7">
        <v>264</v>
      </c>
      <c r="L159" s="15">
        <f t="shared" si="0"/>
        <v>3.125E-2</v>
      </c>
    </row>
    <row r="160" spans="4:12" x14ac:dyDescent="0.25">
      <c r="D160" s="6"/>
      <c r="H160" s="6" t="s">
        <v>112</v>
      </c>
      <c r="I160" s="6">
        <v>2145825</v>
      </c>
      <c r="J160" s="7">
        <v>379</v>
      </c>
      <c r="K160" s="7">
        <v>378</v>
      </c>
      <c r="L160" s="15">
        <f t="shared" si="0"/>
        <v>-2.6385224274406332E-3</v>
      </c>
    </row>
    <row r="161" spans="1:12" x14ac:dyDescent="0.25">
      <c r="D161" s="6"/>
      <c r="H161" s="6" t="s">
        <v>112</v>
      </c>
      <c r="I161" s="6">
        <v>2145827</v>
      </c>
      <c r="J161" s="7">
        <v>238</v>
      </c>
      <c r="K161" s="7">
        <v>253</v>
      </c>
      <c r="L161" s="15">
        <f t="shared" si="0"/>
        <v>6.3025210084033612E-2</v>
      </c>
    </row>
    <row r="162" spans="1:12" x14ac:dyDescent="0.25">
      <c r="D162" s="6"/>
      <c r="H162" s="6" t="s">
        <v>112</v>
      </c>
      <c r="I162" s="6">
        <v>2145828</v>
      </c>
      <c r="J162" s="7">
        <v>260</v>
      </c>
      <c r="K162" s="7">
        <v>265</v>
      </c>
      <c r="L162" s="15">
        <f t="shared" si="0"/>
        <v>1.9230769230769232E-2</v>
      </c>
    </row>
    <row r="163" spans="1:12" x14ac:dyDescent="0.25">
      <c r="D163" s="6"/>
      <c r="H163" s="6" t="s">
        <v>112</v>
      </c>
      <c r="I163" s="6">
        <v>2145829</v>
      </c>
      <c r="J163" s="7">
        <v>314</v>
      </c>
      <c r="K163" s="7">
        <v>336</v>
      </c>
      <c r="L163" s="15">
        <f t="shared" si="0"/>
        <v>7.0063694267515922E-2</v>
      </c>
    </row>
    <row r="164" spans="1:12" x14ac:dyDescent="0.25">
      <c r="D164" s="6"/>
      <c r="H164" s="6" t="s">
        <v>112</v>
      </c>
      <c r="I164" s="6">
        <v>2145832</v>
      </c>
      <c r="J164" s="7">
        <v>304</v>
      </c>
      <c r="K164" s="7">
        <v>304</v>
      </c>
      <c r="L164" s="15">
        <f t="shared" si="0"/>
        <v>0</v>
      </c>
    </row>
    <row r="165" spans="1:12" x14ac:dyDescent="0.25">
      <c r="D165" s="6"/>
      <c r="H165" s="6" t="s">
        <v>112</v>
      </c>
      <c r="I165" s="6">
        <v>2145833</v>
      </c>
      <c r="J165" s="7">
        <v>216</v>
      </c>
      <c r="K165" s="7">
        <v>227</v>
      </c>
      <c r="L165" s="15">
        <f t="shared" si="0"/>
        <v>5.0925925925925923E-2</v>
      </c>
    </row>
    <row r="166" spans="1:12" x14ac:dyDescent="0.25">
      <c r="D166" s="6"/>
      <c r="H166" s="6" t="s">
        <v>112</v>
      </c>
      <c r="I166" s="6">
        <v>2145834</v>
      </c>
      <c r="J166" s="7">
        <v>312</v>
      </c>
      <c r="K166" s="7">
        <v>325</v>
      </c>
      <c r="L166" s="15">
        <f t="shared" si="0"/>
        <v>4.1666666666666664E-2</v>
      </c>
    </row>
    <row r="167" spans="1:12" x14ac:dyDescent="0.25">
      <c r="D167" s="6"/>
      <c r="H167" s="6" t="s">
        <v>112</v>
      </c>
      <c r="I167" s="6">
        <v>2145837</v>
      </c>
      <c r="J167" s="7">
        <v>241</v>
      </c>
      <c r="K167" s="7">
        <v>250</v>
      </c>
      <c r="L167" s="15">
        <f t="shared" si="0"/>
        <v>3.7344398340248962E-2</v>
      </c>
    </row>
    <row r="168" spans="1:12" ht="15.75" thickBot="1" x14ac:dyDescent="0.3">
      <c r="D168" s="6"/>
      <c r="H168" t="s">
        <v>15</v>
      </c>
      <c r="I168" s="6"/>
      <c r="J168" s="7">
        <v>14651</v>
      </c>
      <c r="K168" s="7">
        <v>15367</v>
      </c>
      <c r="L168" s="15"/>
    </row>
    <row r="169" spans="1:12" ht="15.75" thickBot="1" x14ac:dyDescent="0.3">
      <c r="C169" s="6"/>
      <c r="J169" s="22">
        <f>SUM(J143:J168)</f>
        <v>21648</v>
      </c>
      <c r="K169" s="22">
        <f>SUM(K143:K168)</f>
        <v>22729</v>
      </c>
    </row>
    <row r="170" spans="1:12" x14ac:dyDescent="0.25">
      <c r="C170" s="6"/>
    </row>
    <row r="171" spans="1:12" ht="23.25" x14ac:dyDescent="0.25">
      <c r="A171" s="4" t="s">
        <v>113</v>
      </c>
      <c r="C171" s="6"/>
    </row>
    <row r="172" spans="1:12" x14ac:dyDescent="0.25">
      <c r="A172" t="s">
        <v>114</v>
      </c>
      <c r="C172" s="5"/>
      <c r="D172" s="5"/>
    </row>
    <row r="173" spans="1:12" x14ac:dyDescent="0.25">
      <c r="A173" t="s">
        <v>17</v>
      </c>
      <c r="C173" s="5">
        <v>8114</v>
      </c>
      <c r="D173" s="5">
        <v>8702</v>
      </c>
      <c r="H173" t="s">
        <v>115</v>
      </c>
      <c r="J173" s="5"/>
      <c r="K173" s="5"/>
    </row>
    <row r="174" spans="1:12" x14ac:dyDescent="0.25">
      <c r="A174" t="s">
        <v>19</v>
      </c>
      <c r="C174" s="5">
        <v>10875</v>
      </c>
      <c r="D174" s="5">
        <v>11252</v>
      </c>
      <c r="H174" t="s">
        <v>45</v>
      </c>
      <c r="J174">
        <v>2423</v>
      </c>
      <c r="K174">
        <v>2477</v>
      </c>
    </row>
    <row r="175" spans="1:12" x14ac:dyDescent="0.25">
      <c r="A175" t="s">
        <v>21</v>
      </c>
      <c r="C175" s="5">
        <v>6045</v>
      </c>
      <c r="D175" s="5">
        <v>6307</v>
      </c>
      <c r="H175" t="s">
        <v>46</v>
      </c>
      <c r="J175">
        <v>4237</v>
      </c>
      <c r="K175">
        <v>4306</v>
      </c>
    </row>
    <row r="176" spans="1:12" ht="15.75" thickBot="1" x14ac:dyDescent="0.3">
      <c r="A176" t="s">
        <v>24</v>
      </c>
      <c r="C176" s="5">
        <v>5257</v>
      </c>
      <c r="D176" s="5">
        <v>5504</v>
      </c>
      <c r="H176" t="s">
        <v>47</v>
      </c>
      <c r="J176">
        <v>6344</v>
      </c>
      <c r="K176">
        <v>6588</v>
      </c>
    </row>
    <row r="177" spans="1:12" ht="15.75" thickBot="1" x14ac:dyDescent="0.3">
      <c r="C177" s="8">
        <v>30291</v>
      </c>
      <c r="D177" s="8">
        <v>31765</v>
      </c>
      <c r="H177" t="s">
        <v>48</v>
      </c>
      <c r="J177">
        <v>14131</v>
      </c>
      <c r="K177">
        <v>14101</v>
      </c>
    </row>
    <row r="178" spans="1:12" ht="15.75" thickTop="1" x14ac:dyDescent="0.25">
      <c r="H178" s="6" t="s">
        <v>40</v>
      </c>
      <c r="I178" s="6">
        <v>2131901</v>
      </c>
      <c r="J178" s="7">
        <v>270</v>
      </c>
      <c r="K178" s="7">
        <v>280</v>
      </c>
      <c r="L178" s="38" t="s">
        <v>41</v>
      </c>
    </row>
    <row r="179" spans="1:12" x14ac:dyDescent="0.25">
      <c r="H179" s="6" t="s">
        <v>40</v>
      </c>
      <c r="I179" s="6">
        <v>2131902</v>
      </c>
      <c r="J179" s="7">
        <v>280</v>
      </c>
      <c r="K179" s="7">
        <v>277</v>
      </c>
      <c r="L179" s="39"/>
    </row>
    <row r="180" spans="1:12" x14ac:dyDescent="0.25">
      <c r="H180" s="6" t="s">
        <v>40</v>
      </c>
      <c r="I180" s="6">
        <v>2131903</v>
      </c>
      <c r="J180" s="7">
        <v>319</v>
      </c>
      <c r="K180" s="7">
        <v>336</v>
      </c>
      <c r="L180" s="39"/>
    </row>
    <row r="181" spans="1:12" ht="15.75" thickBot="1" x14ac:dyDescent="0.3">
      <c r="H181" s="6" t="s">
        <v>40</v>
      </c>
      <c r="I181" s="6">
        <v>2131929</v>
      </c>
      <c r="J181" s="7">
        <v>357</v>
      </c>
      <c r="K181" s="7">
        <v>374</v>
      </c>
      <c r="L181" s="40"/>
    </row>
    <row r="182" spans="1:12" ht="16.5" thickTop="1" thickBot="1" x14ac:dyDescent="0.3">
      <c r="J182" s="8">
        <v>28361</v>
      </c>
      <c r="K182" s="8">
        <v>28739</v>
      </c>
      <c r="L182" s="15"/>
    </row>
    <row r="183" spans="1:12" x14ac:dyDescent="0.25">
      <c r="L183" s="15"/>
    </row>
    <row r="184" spans="1:12" ht="23.25" x14ac:dyDescent="0.25">
      <c r="A184" s="4" t="s">
        <v>116</v>
      </c>
      <c r="L184" s="15"/>
    </row>
    <row r="185" spans="1:12" x14ac:dyDescent="0.25">
      <c r="A185" t="s">
        <v>117</v>
      </c>
      <c r="C185" s="5"/>
      <c r="D185" s="5"/>
      <c r="H185" t="s">
        <v>34</v>
      </c>
      <c r="J185" s="5"/>
      <c r="K185" s="5"/>
    </row>
    <row r="186" spans="1:12" x14ac:dyDescent="0.25">
      <c r="A186" t="s">
        <v>118</v>
      </c>
      <c r="C186" s="5">
        <v>15796</v>
      </c>
      <c r="D186" s="5">
        <v>16255</v>
      </c>
      <c r="H186" t="s">
        <v>119</v>
      </c>
      <c r="J186">
        <v>5821</v>
      </c>
      <c r="K186">
        <v>6025</v>
      </c>
    </row>
    <row r="187" spans="1:12" ht="15.75" thickBot="1" x14ac:dyDescent="0.3">
      <c r="A187" t="s">
        <v>120</v>
      </c>
      <c r="C187" s="5">
        <v>5117</v>
      </c>
      <c r="D187" s="5">
        <v>5281</v>
      </c>
      <c r="H187" t="s">
        <v>121</v>
      </c>
      <c r="J187">
        <v>10517</v>
      </c>
      <c r="K187">
        <v>10886</v>
      </c>
    </row>
    <row r="188" spans="1:12" ht="15.75" thickBot="1" x14ac:dyDescent="0.3">
      <c r="C188" s="8">
        <v>20913</v>
      </c>
      <c r="D188" s="8">
        <v>21536</v>
      </c>
      <c r="J188" s="8">
        <v>16338</v>
      </c>
      <c r="K188" s="8">
        <v>16911</v>
      </c>
    </row>
    <row r="190" spans="1:12" ht="23.25" x14ac:dyDescent="0.25">
      <c r="A190" s="4" t="s">
        <v>122</v>
      </c>
    </row>
    <row r="191" spans="1:12" x14ac:dyDescent="0.25">
      <c r="A191" t="s">
        <v>123</v>
      </c>
      <c r="C191" s="5"/>
      <c r="D191" s="5"/>
      <c r="H191" t="s">
        <v>13</v>
      </c>
    </row>
    <row r="192" spans="1:12" x14ac:dyDescent="0.25">
      <c r="A192" t="s">
        <v>124</v>
      </c>
      <c r="C192" s="5">
        <v>5574</v>
      </c>
      <c r="D192" s="5">
        <v>5938</v>
      </c>
      <c r="H192" t="s">
        <v>22</v>
      </c>
      <c r="J192">
        <v>4429</v>
      </c>
      <c r="K192">
        <v>4660</v>
      </c>
    </row>
    <row r="193" spans="1:12" x14ac:dyDescent="0.25">
      <c r="H193" t="s">
        <v>25</v>
      </c>
      <c r="J193">
        <v>2908</v>
      </c>
      <c r="K193">
        <v>3153</v>
      </c>
    </row>
    <row r="194" spans="1:12" ht="15.75" thickBot="1" x14ac:dyDescent="0.3">
      <c r="H194" t="s">
        <v>26</v>
      </c>
      <c r="J194">
        <v>4798</v>
      </c>
      <c r="K194">
        <v>4982</v>
      </c>
    </row>
    <row r="195" spans="1:12" ht="15.75" thickBot="1" x14ac:dyDescent="0.3">
      <c r="J195" s="3">
        <f>SUM(J192:J194)</f>
        <v>12135</v>
      </c>
      <c r="K195" s="3">
        <f>SUM(K192:K194)</f>
        <v>12795</v>
      </c>
    </row>
    <row r="197" spans="1:12" x14ac:dyDescent="0.25">
      <c r="H197" t="s">
        <v>125</v>
      </c>
    </row>
    <row r="198" spans="1:12" x14ac:dyDescent="0.25">
      <c r="H198" s="11" t="s">
        <v>110</v>
      </c>
      <c r="I198" s="11">
        <v>2130122</v>
      </c>
      <c r="J198" s="11">
        <f t="shared" ref="J198:K198" si="1">+J11</f>
        <v>5529</v>
      </c>
      <c r="K198" s="11">
        <f t="shared" si="1"/>
        <v>6140</v>
      </c>
      <c r="L198" s="17"/>
    </row>
    <row r="201" spans="1:12" ht="23.25" x14ac:dyDescent="0.25">
      <c r="A201" s="4" t="s">
        <v>126</v>
      </c>
    </row>
    <row r="202" spans="1:12" x14ac:dyDescent="0.25">
      <c r="H202" s="6" t="s">
        <v>127</v>
      </c>
      <c r="I202" s="6"/>
      <c r="J202" s="7"/>
      <c r="K202" s="7"/>
    </row>
    <row r="203" spans="1:12" ht="15.75" thickBot="1" x14ac:dyDescent="0.3">
      <c r="H203" s="13" t="s">
        <v>85</v>
      </c>
      <c r="I203" s="6"/>
      <c r="J203" s="14">
        <v>7375</v>
      </c>
      <c r="K203" s="14">
        <v>9300</v>
      </c>
      <c r="L203" s="15"/>
    </row>
    <row r="204" spans="1:12" ht="106.5" thickTop="1" thickBot="1" x14ac:dyDescent="0.3">
      <c r="H204" s="11" t="s">
        <v>87</v>
      </c>
      <c r="I204" s="11">
        <v>2136814</v>
      </c>
      <c r="J204" s="16">
        <v>1494</v>
      </c>
      <c r="K204" s="16">
        <v>2361</v>
      </c>
      <c r="L204" s="20" t="s">
        <v>88</v>
      </c>
    </row>
    <row r="205" spans="1:12" ht="15.75" thickTop="1" x14ac:dyDescent="0.25">
      <c r="H205" s="6" t="s">
        <v>89</v>
      </c>
      <c r="I205" s="6">
        <v>2136601</v>
      </c>
      <c r="J205" s="14">
        <v>1</v>
      </c>
      <c r="K205" s="14">
        <v>1</v>
      </c>
    </row>
    <row r="206" spans="1:12" x14ac:dyDescent="0.25">
      <c r="H206" s="6" t="s">
        <v>89</v>
      </c>
      <c r="I206" s="6">
        <v>2136604</v>
      </c>
      <c r="J206" s="14">
        <v>7</v>
      </c>
      <c r="K206" s="14">
        <v>7</v>
      </c>
      <c r="L206" s="18"/>
    </row>
    <row r="207" spans="1:12" x14ac:dyDescent="0.25">
      <c r="H207" s="6" t="s">
        <v>89</v>
      </c>
      <c r="I207" s="6">
        <v>2136630</v>
      </c>
      <c r="J207" s="14">
        <v>43</v>
      </c>
      <c r="K207" s="14">
        <v>55</v>
      </c>
      <c r="L207" s="18"/>
    </row>
    <row r="208" spans="1:12" ht="15.75" thickBot="1" x14ac:dyDescent="0.3">
      <c r="H208" s="6" t="s">
        <v>89</v>
      </c>
      <c r="I208" s="6">
        <v>2136632</v>
      </c>
      <c r="J208" s="14">
        <v>4680</v>
      </c>
      <c r="K208" s="14">
        <v>6322</v>
      </c>
      <c r="L208" s="18"/>
    </row>
    <row r="209" spans="1:12" ht="16.5" thickTop="1" thickBot="1" x14ac:dyDescent="0.3">
      <c r="E209" s="6"/>
      <c r="F209" s="6"/>
      <c r="G209" s="6"/>
      <c r="J209" s="19">
        <f>SUM(J203:J208)</f>
        <v>13600</v>
      </c>
      <c r="K209" s="19">
        <f>SUM(K203:K208)</f>
        <v>18046</v>
      </c>
      <c r="L209" s="18"/>
    </row>
    <row r="210" spans="1:12" ht="15.75" thickTop="1" x14ac:dyDescent="0.25">
      <c r="E210" s="6"/>
      <c r="F210" s="6"/>
      <c r="G210" s="6"/>
      <c r="H210" s="7"/>
      <c r="I210" s="7"/>
      <c r="J210" s="15"/>
    </row>
    <row r="211" spans="1:12" x14ac:dyDescent="0.25">
      <c r="E211" s="6"/>
      <c r="F211" s="6"/>
      <c r="G211" s="6"/>
      <c r="H211" s="7"/>
      <c r="I211" s="7"/>
      <c r="J211" s="15"/>
    </row>
    <row r="212" spans="1:12" ht="23.25" x14ac:dyDescent="0.25">
      <c r="A212" s="4" t="s">
        <v>128</v>
      </c>
      <c r="E212" s="6"/>
      <c r="F212" s="6"/>
      <c r="G212" s="6"/>
      <c r="H212" s="7"/>
      <c r="I212" s="7"/>
      <c r="J212" s="15"/>
    </row>
    <row r="213" spans="1:12" x14ac:dyDescent="0.25">
      <c r="A213" t="s">
        <v>129</v>
      </c>
      <c r="C213" s="5"/>
      <c r="D213" s="5"/>
      <c r="H213" s="6" t="s">
        <v>130</v>
      </c>
      <c r="J213" s="5"/>
      <c r="K213" s="5"/>
    </row>
    <row r="214" spans="1:12" x14ac:dyDescent="0.25">
      <c r="A214" t="s">
        <v>119</v>
      </c>
      <c r="C214" s="5">
        <v>5821</v>
      </c>
      <c r="D214" s="5">
        <v>6025</v>
      </c>
      <c r="H214" t="s">
        <v>30</v>
      </c>
      <c r="J214" s="5">
        <v>500</v>
      </c>
      <c r="K214" s="5">
        <v>561</v>
      </c>
    </row>
    <row r="215" spans="1:12" ht="15.75" thickBot="1" x14ac:dyDescent="0.3">
      <c r="A215" t="s">
        <v>121</v>
      </c>
      <c r="C215" s="5">
        <v>10517</v>
      </c>
      <c r="D215" s="5">
        <v>10886</v>
      </c>
      <c r="J215" s="5"/>
      <c r="K215" s="5"/>
    </row>
    <row r="216" spans="1:12" ht="15.75" thickBot="1" x14ac:dyDescent="0.3">
      <c r="C216" s="8">
        <v>16338</v>
      </c>
      <c r="D216" s="8">
        <v>16911</v>
      </c>
      <c r="H216" t="s">
        <v>131</v>
      </c>
      <c r="J216" s="5"/>
      <c r="K216" s="5"/>
    </row>
    <row r="217" spans="1:12" x14ac:dyDescent="0.25">
      <c r="C217" s="5"/>
      <c r="D217" s="5"/>
      <c r="H217" t="s">
        <v>132</v>
      </c>
      <c r="J217" s="5">
        <v>7089</v>
      </c>
      <c r="K217" s="5">
        <v>8467</v>
      </c>
    </row>
    <row r="218" spans="1:12" ht="15.75" thickBot="1" x14ac:dyDescent="0.3">
      <c r="A218" t="s">
        <v>133</v>
      </c>
      <c r="C218" s="5"/>
      <c r="D218" s="5"/>
      <c r="J218" s="5"/>
      <c r="K218" s="5"/>
    </row>
    <row r="219" spans="1:12" ht="15.75" thickTop="1" x14ac:dyDescent="0.25">
      <c r="A219" s="6" t="s">
        <v>35</v>
      </c>
      <c r="B219" s="6">
        <v>2144501</v>
      </c>
      <c r="C219" s="7">
        <v>1462</v>
      </c>
      <c r="D219" s="7">
        <v>2635</v>
      </c>
      <c r="E219" s="41" t="s">
        <v>36</v>
      </c>
      <c r="G219" s="11"/>
      <c r="H219" t="s">
        <v>71</v>
      </c>
      <c r="J219" s="5"/>
      <c r="K219" s="5"/>
    </row>
    <row r="220" spans="1:12" x14ac:dyDescent="0.25">
      <c r="A220" s="6" t="s">
        <v>35</v>
      </c>
      <c r="B220" s="6">
        <v>2144503</v>
      </c>
      <c r="C220" s="7">
        <v>330</v>
      </c>
      <c r="D220" s="7">
        <v>505</v>
      </c>
      <c r="E220" s="42"/>
      <c r="F220" s="11"/>
      <c r="G220" s="11"/>
      <c r="H220" t="s">
        <v>134</v>
      </c>
      <c r="J220">
        <v>9823</v>
      </c>
      <c r="K220">
        <v>10306</v>
      </c>
    </row>
    <row r="221" spans="1:12" ht="15.75" thickBot="1" x14ac:dyDescent="0.3">
      <c r="A221" s="6" t="s">
        <v>35</v>
      </c>
      <c r="B221" s="6">
        <v>2144504</v>
      </c>
      <c r="C221" s="7">
        <v>3939</v>
      </c>
      <c r="D221" s="7">
        <v>6786</v>
      </c>
      <c r="E221" s="42"/>
      <c r="F221" s="11"/>
      <c r="G221" s="11"/>
      <c r="H221" t="s">
        <v>98</v>
      </c>
      <c r="J221">
        <v>18568</v>
      </c>
      <c r="K221">
        <v>20697</v>
      </c>
    </row>
    <row r="222" spans="1:12" ht="15.75" thickBot="1" x14ac:dyDescent="0.3">
      <c r="A222" s="6" t="s">
        <v>35</v>
      </c>
      <c r="B222" s="6">
        <v>2144505</v>
      </c>
      <c r="C222" s="7">
        <v>392</v>
      </c>
      <c r="D222" s="7">
        <v>572</v>
      </c>
      <c r="E222" s="43"/>
      <c r="F222" s="11"/>
      <c r="G222" s="11"/>
      <c r="J222" s="8">
        <v>28391</v>
      </c>
      <c r="K222" s="8">
        <v>31003</v>
      </c>
    </row>
    <row r="223" spans="1:12" ht="16.5" thickTop="1" thickBot="1" x14ac:dyDescent="0.3">
      <c r="C223" s="8">
        <f>SUM(C219:C222)</f>
        <v>6123</v>
      </c>
      <c r="D223" s="8">
        <f>SUM(D219:D222)</f>
        <v>10498</v>
      </c>
      <c r="H223" s="7"/>
      <c r="I223" s="7"/>
      <c r="J223" s="15"/>
    </row>
    <row r="224" spans="1:12" x14ac:dyDescent="0.25">
      <c r="C224" s="5"/>
      <c r="D224" s="5"/>
      <c r="H224" s="7"/>
      <c r="I224" s="7"/>
      <c r="J224" s="15"/>
    </row>
    <row r="225" spans="1:11" x14ac:dyDescent="0.25">
      <c r="E225" s="6"/>
      <c r="F225" s="6"/>
      <c r="G225" s="6"/>
      <c r="H225" s="7"/>
      <c r="I225" s="7"/>
      <c r="J225" s="15"/>
    </row>
    <row r="226" spans="1:11" ht="23.25" x14ac:dyDescent="0.25">
      <c r="A226" s="4" t="s">
        <v>135</v>
      </c>
      <c r="E226" s="6"/>
      <c r="F226" s="6"/>
      <c r="G226" s="6"/>
      <c r="H226" s="7"/>
      <c r="I226" s="7"/>
      <c r="J226" s="15"/>
    </row>
    <row r="227" spans="1:11" x14ac:dyDescent="0.25">
      <c r="E227" s="6"/>
      <c r="F227" s="6"/>
      <c r="G227" s="6"/>
      <c r="H227" s="7" t="s">
        <v>136</v>
      </c>
      <c r="I227" s="7"/>
      <c r="J227" s="15"/>
    </row>
    <row r="228" spans="1:11" x14ac:dyDescent="0.25">
      <c r="E228" s="6"/>
      <c r="F228" s="6"/>
      <c r="G228" s="6"/>
      <c r="H228" t="s">
        <v>106</v>
      </c>
      <c r="J228">
        <v>5056</v>
      </c>
      <c r="K228">
        <v>5177</v>
      </c>
    </row>
    <row r="229" spans="1:11" x14ac:dyDescent="0.25">
      <c r="E229" s="6"/>
    </row>
    <row r="230" spans="1:11" x14ac:dyDescent="0.25">
      <c r="E230" s="6"/>
    </row>
    <row r="231" spans="1:11" ht="23.25" x14ac:dyDescent="0.25">
      <c r="A231" s="4" t="s">
        <v>137</v>
      </c>
      <c r="E231" s="6"/>
    </row>
    <row r="232" spans="1:11" x14ac:dyDescent="0.25">
      <c r="E232" s="6"/>
      <c r="H232" s="7" t="s">
        <v>138</v>
      </c>
      <c r="I232" s="7"/>
      <c r="J232" s="15"/>
    </row>
    <row r="233" spans="1:11" x14ac:dyDescent="0.25">
      <c r="E233" s="6"/>
      <c r="F233" s="6"/>
      <c r="G233" s="6"/>
      <c r="H233" t="s">
        <v>139</v>
      </c>
      <c r="J233">
        <v>2917</v>
      </c>
      <c r="K233">
        <v>2943</v>
      </c>
    </row>
    <row r="235" spans="1:11" ht="23.25" x14ac:dyDescent="0.25">
      <c r="A235" s="4" t="s">
        <v>140</v>
      </c>
    </row>
    <row r="236" spans="1:11" x14ac:dyDescent="0.25">
      <c r="A236" t="s">
        <v>141</v>
      </c>
      <c r="C236" s="5"/>
      <c r="D236" s="5"/>
      <c r="H236" s="6" t="s">
        <v>86</v>
      </c>
      <c r="J236" s="5"/>
      <c r="K236" s="5"/>
    </row>
    <row r="237" spans="1:11" x14ac:dyDescent="0.25">
      <c r="A237" t="s">
        <v>31</v>
      </c>
      <c r="C237" s="5">
        <v>2083</v>
      </c>
      <c r="D237" s="5">
        <v>2111</v>
      </c>
      <c r="H237" s="6" t="s">
        <v>72</v>
      </c>
      <c r="J237" s="6">
        <v>5827</v>
      </c>
      <c r="K237" s="6">
        <v>6218</v>
      </c>
    </row>
    <row r="238" spans="1:11" x14ac:dyDescent="0.25">
      <c r="A238" t="s">
        <v>32</v>
      </c>
      <c r="C238">
        <v>4668</v>
      </c>
      <c r="D238">
        <v>4705</v>
      </c>
      <c r="H238" s="6" t="s">
        <v>64</v>
      </c>
      <c r="J238" s="6">
        <v>5535</v>
      </c>
      <c r="K238" s="6">
        <v>5889</v>
      </c>
    </row>
    <row r="239" spans="1:11" ht="15.75" thickBot="1" x14ac:dyDescent="0.3">
      <c r="A239" t="s">
        <v>33</v>
      </c>
      <c r="C239">
        <v>75</v>
      </c>
      <c r="D239">
        <v>75</v>
      </c>
      <c r="H239" s="6" t="s">
        <v>75</v>
      </c>
      <c r="J239" s="6">
        <v>8400</v>
      </c>
      <c r="K239" s="6">
        <v>9156</v>
      </c>
    </row>
    <row r="240" spans="1:11" ht="15.75" thickBot="1" x14ac:dyDescent="0.3">
      <c r="C240" s="8">
        <v>6826</v>
      </c>
      <c r="D240" s="8">
        <v>6891</v>
      </c>
      <c r="H240" s="6" t="s">
        <v>67</v>
      </c>
      <c r="J240" s="6">
        <v>5132</v>
      </c>
      <c r="K240" s="6">
        <v>5446</v>
      </c>
    </row>
    <row r="241" spans="1:11" ht="15.75" thickBot="1" x14ac:dyDescent="0.3">
      <c r="C241" s="5"/>
      <c r="D241" s="5"/>
      <c r="H241" s="6"/>
      <c r="J241" s="8">
        <v>24894</v>
      </c>
      <c r="K241" s="8">
        <v>26709</v>
      </c>
    </row>
    <row r="242" spans="1:11" x14ac:dyDescent="0.25">
      <c r="A242" t="s">
        <v>65</v>
      </c>
      <c r="C242" s="5"/>
      <c r="D242" s="5"/>
    </row>
    <row r="243" spans="1:11" x14ac:dyDescent="0.25">
      <c r="A243" t="s">
        <v>31</v>
      </c>
      <c r="C243" s="5">
        <v>4573</v>
      </c>
      <c r="D243" s="5">
        <v>4755</v>
      </c>
    </row>
    <row r="244" spans="1:11" ht="15.75" thickBot="1" x14ac:dyDescent="0.3">
      <c r="A244" t="s">
        <v>68</v>
      </c>
      <c r="C244" s="5">
        <v>9735</v>
      </c>
      <c r="D244" s="5">
        <v>9767</v>
      </c>
    </row>
    <row r="245" spans="1:11" ht="15.75" thickBot="1" x14ac:dyDescent="0.3">
      <c r="C245" s="8">
        <v>14308</v>
      </c>
      <c r="D245" s="8">
        <v>14522</v>
      </c>
    </row>
    <row r="247" spans="1:11" ht="23.25" x14ac:dyDescent="0.25">
      <c r="A247" s="4" t="s">
        <v>142</v>
      </c>
    </row>
    <row r="248" spans="1:11" x14ac:dyDescent="0.25">
      <c r="A248" t="s">
        <v>143</v>
      </c>
      <c r="C248" s="5"/>
      <c r="D248" s="5"/>
      <c r="H248" t="s">
        <v>144</v>
      </c>
    </row>
    <row r="249" spans="1:11" x14ac:dyDescent="0.25">
      <c r="A249" t="s">
        <v>42</v>
      </c>
      <c r="C249" s="5">
        <v>7141</v>
      </c>
      <c r="D249" s="5">
        <v>7589</v>
      </c>
      <c r="H249" t="s">
        <v>61</v>
      </c>
      <c r="J249">
        <v>3822</v>
      </c>
      <c r="K249">
        <v>3935</v>
      </c>
    </row>
    <row r="250" spans="1:11" x14ac:dyDescent="0.25">
      <c r="A250" t="s">
        <v>43</v>
      </c>
      <c r="C250" s="5">
        <v>14701</v>
      </c>
      <c r="D250" s="5">
        <v>15928</v>
      </c>
    </row>
    <row r="251" spans="1:11" ht="15.75" thickBot="1" x14ac:dyDescent="0.3">
      <c r="A251" t="s">
        <v>44</v>
      </c>
      <c r="C251" s="5">
        <v>3592</v>
      </c>
      <c r="D251" s="5">
        <v>3752</v>
      </c>
      <c r="H251" t="s">
        <v>145</v>
      </c>
      <c r="J251" s="5"/>
      <c r="K251" s="5"/>
    </row>
    <row r="252" spans="1:11" ht="15.75" thickBot="1" x14ac:dyDescent="0.3">
      <c r="C252" s="8">
        <v>25434</v>
      </c>
      <c r="D252" s="8">
        <v>27269</v>
      </c>
      <c r="H252" t="s">
        <v>118</v>
      </c>
      <c r="J252" s="5">
        <v>15796</v>
      </c>
      <c r="K252" s="5">
        <v>16255</v>
      </c>
    </row>
    <row r="253" spans="1:11" ht="15.75" thickBot="1" x14ac:dyDescent="0.3">
      <c r="H253" t="s">
        <v>120</v>
      </c>
      <c r="J253" s="5">
        <v>5117</v>
      </c>
      <c r="K253" s="5">
        <v>5281</v>
      </c>
    </row>
    <row r="254" spans="1:11" ht="15.75" thickBot="1" x14ac:dyDescent="0.3">
      <c r="J254" s="8">
        <v>20913</v>
      </c>
      <c r="K254" s="8">
        <v>21536</v>
      </c>
    </row>
    <row r="256" spans="1:11" ht="23.25" x14ac:dyDescent="0.25">
      <c r="A256" s="4" t="s">
        <v>146</v>
      </c>
    </row>
    <row r="257" spans="1:11" x14ac:dyDescent="0.25">
      <c r="H257" t="s">
        <v>147</v>
      </c>
    </row>
    <row r="258" spans="1:11" x14ac:dyDescent="0.25">
      <c r="H258" t="s">
        <v>124</v>
      </c>
      <c r="J258">
        <v>5574</v>
      </c>
      <c r="K258">
        <v>5938</v>
      </c>
    </row>
    <row r="260" spans="1:11" ht="23.25" x14ac:dyDescent="0.25">
      <c r="A260" s="4" t="s">
        <v>148</v>
      </c>
    </row>
    <row r="261" spans="1:11" x14ac:dyDescent="0.25">
      <c r="A261" t="s">
        <v>28</v>
      </c>
      <c r="C261" s="5"/>
      <c r="D261" s="5"/>
      <c r="H261" t="s">
        <v>149</v>
      </c>
      <c r="J261" s="5"/>
      <c r="K261" s="5"/>
    </row>
    <row r="262" spans="1:11" x14ac:dyDescent="0.25">
      <c r="A262" t="s">
        <v>132</v>
      </c>
      <c r="C262" s="5">
        <v>7089</v>
      </c>
      <c r="D262" s="5">
        <v>8467</v>
      </c>
      <c r="H262" t="s">
        <v>139</v>
      </c>
      <c r="J262" s="5">
        <v>2917</v>
      </c>
      <c r="K262" s="5">
        <v>2943</v>
      </c>
    </row>
    <row r="265" spans="1:11" ht="23.25" x14ac:dyDescent="0.25">
      <c r="A265" s="4" t="s">
        <v>150</v>
      </c>
    </row>
    <row r="266" spans="1:11" x14ac:dyDescent="0.25">
      <c r="A266" t="s">
        <v>151</v>
      </c>
      <c r="C266" s="5"/>
      <c r="D266" s="5"/>
      <c r="H266" t="s">
        <v>57</v>
      </c>
      <c r="J266" s="5"/>
      <c r="K266" s="5"/>
    </row>
    <row r="267" spans="1:11" x14ac:dyDescent="0.25">
      <c r="A267" t="s">
        <v>54</v>
      </c>
      <c r="C267">
        <v>1194</v>
      </c>
      <c r="D267">
        <v>1177</v>
      </c>
      <c r="H267" t="s">
        <v>6</v>
      </c>
      <c r="J267">
        <v>3426</v>
      </c>
      <c r="K267">
        <v>3785</v>
      </c>
    </row>
    <row r="268" spans="1:11" x14ac:dyDescent="0.25">
      <c r="A268" t="s">
        <v>55</v>
      </c>
      <c r="C268">
        <v>4459</v>
      </c>
      <c r="D268">
        <v>4638</v>
      </c>
      <c r="H268" t="s">
        <v>8</v>
      </c>
      <c r="J268">
        <v>3090</v>
      </c>
      <c r="K268">
        <v>3258</v>
      </c>
    </row>
    <row r="269" spans="1:11" ht="15.75" thickBot="1" x14ac:dyDescent="0.3">
      <c r="A269" t="s">
        <v>56</v>
      </c>
      <c r="C269">
        <v>2912</v>
      </c>
      <c r="D269">
        <v>2886</v>
      </c>
      <c r="H269" t="s">
        <v>9</v>
      </c>
      <c r="J269">
        <v>809</v>
      </c>
      <c r="K269">
        <v>911</v>
      </c>
    </row>
    <row r="270" spans="1:11" ht="15.75" thickBot="1" x14ac:dyDescent="0.3">
      <c r="C270" s="8">
        <v>8565</v>
      </c>
      <c r="D270" s="8">
        <v>8701</v>
      </c>
      <c r="J270" s="8">
        <v>7325</v>
      </c>
      <c r="K270" s="8">
        <v>7954</v>
      </c>
    </row>
    <row r="273" spans="1:5" ht="23.25" x14ac:dyDescent="0.25">
      <c r="A273" s="4" t="s">
        <v>152</v>
      </c>
    </row>
    <row r="274" spans="1:5" x14ac:dyDescent="0.25">
      <c r="A274" t="s">
        <v>153</v>
      </c>
    </row>
    <row r="275" spans="1:5" x14ac:dyDescent="0.25">
      <c r="A275" t="s">
        <v>73</v>
      </c>
      <c r="C275">
        <v>5788</v>
      </c>
      <c r="D275">
        <v>5947</v>
      </c>
      <c r="E275" t="s">
        <v>154</v>
      </c>
    </row>
    <row r="276" spans="1:5" x14ac:dyDescent="0.25">
      <c r="A276" t="s">
        <v>74</v>
      </c>
      <c r="C276">
        <v>12009</v>
      </c>
      <c r="D276">
        <v>12314</v>
      </c>
      <c r="E276" t="s">
        <v>154</v>
      </c>
    </row>
    <row r="277" spans="1:5" x14ac:dyDescent="0.25">
      <c r="A277" t="s">
        <v>76</v>
      </c>
      <c r="C277">
        <v>10229</v>
      </c>
      <c r="D277">
        <v>10497</v>
      </c>
      <c r="E277" t="s">
        <v>154</v>
      </c>
    </row>
    <row r="278" spans="1:5" x14ac:dyDescent="0.25">
      <c r="A278" t="s">
        <v>77</v>
      </c>
      <c r="C278">
        <v>6632</v>
      </c>
      <c r="D278">
        <v>6903</v>
      </c>
      <c r="E278" t="s">
        <v>154</v>
      </c>
    </row>
    <row r="279" spans="1:5" ht="15.75" thickBot="1" x14ac:dyDescent="0.3">
      <c r="A279" t="s">
        <v>78</v>
      </c>
      <c r="C279">
        <v>13319</v>
      </c>
      <c r="D279">
        <v>13668</v>
      </c>
      <c r="E279" t="s">
        <v>154</v>
      </c>
    </row>
    <row r="280" spans="1:5" ht="15.75" thickBot="1" x14ac:dyDescent="0.3">
      <c r="C280" s="3">
        <v>47977</v>
      </c>
      <c r="D280" s="3">
        <v>49329</v>
      </c>
    </row>
    <row r="282" spans="1:5" x14ac:dyDescent="0.25">
      <c r="A282" t="s">
        <v>155</v>
      </c>
      <c r="C282" s="5"/>
      <c r="D282" s="5"/>
    </row>
    <row r="283" spans="1:5" x14ac:dyDescent="0.25">
      <c r="A283" t="s">
        <v>96</v>
      </c>
      <c r="C283" s="5">
        <v>15424</v>
      </c>
      <c r="D283" s="5">
        <v>19192</v>
      </c>
      <c r="E283" t="s">
        <v>156</v>
      </c>
    </row>
    <row r="284" spans="1:5" x14ac:dyDescent="0.25">
      <c r="A284" t="s">
        <v>98</v>
      </c>
      <c r="C284" s="5">
        <v>2991</v>
      </c>
      <c r="D284" s="5">
        <v>3763</v>
      </c>
      <c r="E284" t="s">
        <v>156</v>
      </c>
    </row>
    <row r="285" spans="1:5" x14ac:dyDescent="0.25">
      <c r="A285" t="s">
        <v>77</v>
      </c>
      <c r="C285" s="5">
        <v>798</v>
      </c>
      <c r="D285" s="5">
        <v>857</v>
      </c>
      <c r="E285" t="s">
        <v>156</v>
      </c>
    </row>
    <row r="286" spans="1:5" ht="15.75" thickBot="1" x14ac:dyDescent="0.3">
      <c r="A286" t="s">
        <v>99</v>
      </c>
      <c r="C286" s="5">
        <v>11832</v>
      </c>
      <c r="D286" s="5">
        <v>13133</v>
      </c>
      <c r="E286" t="s">
        <v>156</v>
      </c>
    </row>
    <row r="287" spans="1:5" ht="15.75" thickBot="1" x14ac:dyDescent="0.3">
      <c r="C287" s="8">
        <v>31045</v>
      </c>
      <c r="D287" s="8">
        <v>36945</v>
      </c>
    </row>
    <row r="291" spans="1:5" x14ac:dyDescent="0.25">
      <c r="A291" t="s">
        <v>28</v>
      </c>
    </row>
    <row r="292" spans="1:5" x14ac:dyDescent="0.25">
      <c r="A292" t="s">
        <v>134</v>
      </c>
      <c r="C292">
        <v>9823</v>
      </c>
      <c r="D292">
        <v>10306</v>
      </c>
      <c r="E292" t="s">
        <v>157</v>
      </c>
    </row>
    <row r="293" spans="1:5" ht="15.75" thickBot="1" x14ac:dyDescent="0.3">
      <c r="A293" t="s">
        <v>98</v>
      </c>
      <c r="C293">
        <v>18568</v>
      </c>
      <c r="D293">
        <v>20697</v>
      </c>
      <c r="E293" t="s">
        <v>157</v>
      </c>
    </row>
    <row r="294" spans="1:5" ht="15.75" thickBot="1" x14ac:dyDescent="0.3">
      <c r="C294" s="3">
        <v>28391</v>
      </c>
      <c r="D294" s="3">
        <v>31003</v>
      </c>
    </row>
    <row r="296" spans="1:5" x14ac:dyDescent="0.25">
      <c r="C296" s="23">
        <v>107413</v>
      </c>
      <c r="D296" s="23">
        <v>117277</v>
      </c>
    </row>
  </sheetData>
  <mergeCells count="4">
    <mergeCell ref="L31:L34"/>
    <mergeCell ref="E39:E42"/>
    <mergeCell ref="L178:L181"/>
    <mergeCell ref="E219:E2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" sqref="E1"/>
    </sheetView>
  </sheetViews>
  <sheetFormatPr defaultRowHeight="15" x14ac:dyDescent="0.25"/>
  <cols>
    <col min="1" max="1" width="20.140625" bestFit="1" customWidth="1"/>
    <col min="2" max="2" width="11.5703125" bestFit="1" customWidth="1"/>
    <col min="3" max="3" width="11.5703125" customWidth="1"/>
    <col min="4" max="4" width="11.5703125" bestFit="1" customWidth="1"/>
    <col min="7" max="7" width="50" bestFit="1" customWidth="1"/>
    <col min="8" max="9" width="11.7109375" style="25" customWidth="1"/>
    <col min="10" max="10" width="2.140625" customWidth="1"/>
    <col min="11" max="11" width="11.28515625" customWidth="1"/>
    <col min="12" max="12" width="11.5703125" customWidth="1"/>
    <col min="13" max="13" width="11.7109375" customWidth="1"/>
  </cols>
  <sheetData>
    <row r="1" spans="1:14" s="11" customFormat="1" ht="90" x14ac:dyDescent="0.25">
      <c r="A1" s="32" t="s">
        <v>158</v>
      </c>
      <c r="B1" s="33" t="s">
        <v>1</v>
      </c>
      <c r="C1" s="33" t="s">
        <v>229</v>
      </c>
      <c r="D1" s="33" t="s">
        <v>2</v>
      </c>
      <c r="E1" s="33" t="s">
        <v>231</v>
      </c>
      <c r="F1" s="33" t="s">
        <v>229</v>
      </c>
      <c r="G1" s="33" t="s">
        <v>230</v>
      </c>
      <c r="H1" s="34" t="s">
        <v>159</v>
      </c>
      <c r="I1" s="34" t="s">
        <v>160</v>
      </c>
      <c r="K1" s="33" t="s">
        <v>1</v>
      </c>
      <c r="L1" s="33" t="s">
        <v>229</v>
      </c>
      <c r="M1" s="33" t="s">
        <v>2</v>
      </c>
      <c r="N1" s="33" t="s">
        <v>229</v>
      </c>
    </row>
    <row r="2" spans="1:14" x14ac:dyDescent="0.25">
      <c r="A2" s="13" t="s">
        <v>183</v>
      </c>
      <c r="B2" s="24">
        <v>111098</v>
      </c>
      <c r="C2" s="25">
        <f t="shared" ref="C2:C19" si="0">+B2-$B$43</f>
        <v>2077</v>
      </c>
      <c r="D2" s="24">
        <v>115439</v>
      </c>
      <c r="E2" s="27">
        <f t="shared" ref="E2:E19" si="1">+(D2-B2)/B2</f>
        <v>3.9073610686060953E-2</v>
      </c>
      <c r="F2" s="25">
        <f t="shared" ref="F2:F19" si="2">+D2-$D$43</f>
        <v>-1668</v>
      </c>
      <c r="G2" t="s">
        <v>164</v>
      </c>
      <c r="H2" s="25">
        <v>0</v>
      </c>
      <c r="I2" s="25">
        <v>0</v>
      </c>
      <c r="K2" s="28">
        <f t="shared" ref="K2:K19" si="3">+B2+H2</f>
        <v>111098</v>
      </c>
      <c r="L2" s="25">
        <f t="shared" ref="L2:L40" si="4">+K2-$B$43</f>
        <v>2077</v>
      </c>
      <c r="M2" s="28">
        <f t="shared" ref="M2:M19" si="5">+D2+I2</f>
        <v>115439</v>
      </c>
      <c r="N2" s="25">
        <f t="shared" ref="N2:N40" si="6">+M2-$D$43</f>
        <v>-1668</v>
      </c>
    </row>
    <row r="3" spans="1:14" x14ac:dyDescent="0.25">
      <c r="A3" s="13" t="s">
        <v>221</v>
      </c>
      <c r="B3" s="24">
        <v>117072</v>
      </c>
      <c r="C3" s="25">
        <f t="shared" si="0"/>
        <v>8051</v>
      </c>
      <c r="D3" s="29">
        <v>127041</v>
      </c>
      <c r="E3" s="27">
        <f t="shared" si="1"/>
        <v>8.5152726527265271E-2</v>
      </c>
      <c r="F3" s="25">
        <f t="shared" si="2"/>
        <v>9934</v>
      </c>
      <c r="G3" t="s">
        <v>222</v>
      </c>
      <c r="H3" s="25">
        <v>-9018</v>
      </c>
      <c r="I3" s="25">
        <v>-10273</v>
      </c>
      <c r="K3" s="28">
        <f t="shared" si="3"/>
        <v>108054</v>
      </c>
      <c r="L3" s="25">
        <f t="shared" si="4"/>
        <v>-967</v>
      </c>
      <c r="M3" s="28">
        <f t="shared" si="5"/>
        <v>116768</v>
      </c>
      <c r="N3" s="25">
        <f t="shared" si="6"/>
        <v>-339</v>
      </c>
    </row>
    <row r="4" spans="1:14" x14ac:dyDescent="0.25">
      <c r="A4" s="13" t="s">
        <v>208</v>
      </c>
      <c r="B4" s="24">
        <v>114350</v>
      </c>
      <c r="C4" s="25">
        <f t="shared" si="0"/>
        <v>5329</v>
      </c>
      <c r="D4" s="29">
        <v>123958</v>
      </c>
      <c r="E4" s="27">
        <f t="shared" si="1"/>
        <v>8.4022737210319193E-2</v>
      </c>
      <c r="F4" s="25">
        <f t="shared" si="2"/>
        <v>6851</v>
      </c>
      <c r="G4" t="s">
        <v>209</v>
      </c>
      <c r="H4" s="25">
        <v>-5529</v>
      </c>
      <c r="I4" s="25">
        <v>-6140</v>
      </c>
      <c r="K4" s="28">
        <f t="shared" si="3"/>
        <v>108821</v>
      </c>
      <c r="L4" s="25">
        <f t="shared" si="4"/>
        <v>-200</v>
      </c>
      <c r="M4" s="28">
        <f t="shared" si="5"/>
        <v>117818</v>
      </c>
      <c r="N4" s="25">
        <f t="shared" si="6"/>
        <v>711</v>
      </c>
    </row>
    <row r="5" spans="1:14" x14ac:dyDescent="0.25">
      <c r="A5" s="13" t="s">
        <v>179</v>
      </c>
      <c r="B5" s="24">
        <v>110086</v>
      </c>
      <c r="C5" s="25">
        <f t="shared" si="0"/>
        <v>1065</v>
      </c>
      <c r="D5" s="26">
        <v>112941</v>
      </c>
      <c r="E5" s="27">
        <f t="shared" si="1"/>
        <v>2.5934269571062624E-2</v>
      </c>
      <c r="F5" s="25">
        <f t="shared" si="2"/>
        <v>-4166</v>
      </c>
      <c r="G5" t="s">
        <v>180</v>
      </c>
      <c r="H5" s="25">
        <v>3492</v>
      </c>
      <c r="I5" s="25">
        <v>3759</v>
      </c>
      <c r="K5" s="28">
        <f t="shared" si="3"/>
        <v>113578</v>
      </c>
      <c r="L5" s="25">
        <f t="shared" si="4"/>
        <v>4557</v>
      </c>
      <c r="M5" s="28">
        <f t="shared" si="5"/>
        <v>116700</v>
      </c>
      <c r="N5" s="25">
        <f t="shared" si="6"/>
        <v>-407</v>
      </c>
    </row>
    <row r="6" spans="1:14" x14ac:dyDescent="0.25">
      <c r="A6" s="13" t="s">
        <v>196</v>
      </c>
      <c r="B6" s="24">
        <v>112712</v>
      </c>
      <c r="C6" s="25">
        <f t="shared" si="0"/>
        <v>3691</v>
      </c>
      <c r="D6" s="29">
        <v>130063</v>
      </c>
      <c r="E6" s="27">
        <f t="shared" si="1"/>
        <v>0.15394101781531691</v>
      </c>
      <c r="F6" s="25">
        <f t="shared" si="2"/>
        <v>12956</v>
      </c>
      <c r="G6" t="s">
        <v>197</v>
      </c>
      <c r="H6" s="25">
        <v>-12449</v>
      </c>
      <c r="I6" s="25">
        <v>-16828</v>
      </c>
      <c r="K6" s="28">
        <f t="shared" si="3"/>
        <v>100263</v>
      </c>
      <c r="L6" s="25">
        <f t="shared" si="4"/>
        <v>-8758</v>
      </c>
      <c r="M6" s="28">
        <f t="shared" si="5"/>
        <v>113235</v>
      </c>
      <c r="N6" s="25">
        <f t="shared" si="6"/>
        <v>-3872</v>
      </c>
    </row>
    <row r="7" spans="1:14" x14ac:dyDescent="0.25">
      <c r="A7" s="13" t="s">
        <v>202</v>
      </c>
      <c r="B7" s="24">
        <v>113577</v>
      </c>
      <c r="C7" s="25">
        <f t="shared" si="0"/>
        <v>4556</v>
      </c>
      <c r="D7" s="24">
        <v>118788</v>
      </c>
      <c r="E7" s="27">
        <f t="shared" si="1"/>
        <v>4.5880768113262367E-2</v>
      </c>
      <c r="F7" s="25">
        <f t="shared" si="2"/>
        <v>1681</v>
      </c>
      <c r="G7" t="s">
        <v>164</v>
      </c>
      <c r="H7" s="25">
        <v>0</v>
      </c>
      <c r="I7" s="25">
        <v>0</v>
      </c>
      <c r="K7" s="28">
        <f t="shared" si="3"/>
        <v>113577</v>
      </c>
      <c r="L7" s="25">
        <f t="shared" si="4"/>
        <v>4556</v>
      </c>
      <c r="M7" s="28">
        <f t="shared" si="5"/>
        <v>118788</v>
      </c>
      <c r="N7" s="25">
        <f t="shared" si="6"/>
        <v>1681</v>
      </c>
    </row>
    <row r="8" spans="1:14" x14ac:dyDescent="0.25">
      <c r="A8" s="13" t="s">
        <v>161</v>
      </c>
      <c r="B8" s="24">
        <v>106161</v>
      </c>
      <c r="C8" s="25">
        <f t="shared" si="0"/>
        <v>-2860</v>
      </c>
      <c r="D8" s="26">
        <v>112012</v>
      </c>
      <c r="E8" s="27">
        <f t="shared" si="1"/>
        <v>5.5114401710609356E-2</v>
      </c>
      <c r="F8" s="25">
        <f t="shared" si="2"/>
        <v>-5095</v>
      </c>
      <c r="G8" t="s">
        <v>162</v>
      </c>
      <c r="H8" s="25">
        <v>2927</v>
      </c>
      <c r="I8" s="25">
        <v>1470</v>
      </c>
      <c r="K8" s="28">
        <f t="shared" si="3"/>
        <v>109088</v>
      </c>
      <c r="L8" s="25">
        <f t="shared" si="4"/>
        <v>67</v>
      </c>
      <c r="M8" s="28">
        <f t="shared" si="5"/>
        <v>113482</v>
      </c>
      <c r="N8" s="25">
        <f t="shared" si="6"/>
        <v>-3625</v>
      </c>
    </row>
    <row r="9" spans="1:14" x14ac:dyDescent="0.25">
      <c r="A9" s="13" t="s">
        <v>198</v>
      </c>
      <c r="B9" s="24">
        <v>112825</v>
      </c>
      <c r="C9" s="25">
        <f t="shared" si="0"/>
        <v>3804</v>
      </c>
      <c r="D9" s="24">
        <v>119559</v>
      </c>
      <c r="E9" s="27">
        <f t="shared" si="1"/>
        <v>5.9685353423443388E-2</v>
      </c>
      <c r="F9" s="25">
        <f t="shared" si="2"/>
        <v>2452</v>
      </c>
      <c r="G9" t="s">
        <v>164</v>
      </c>
      <c r="H9" s="25">
        <v>0</v>
      </c>
      <c r="I9" s="25">
        <v>0</v>
      </c>
      <c r="K9" s="28">
        <f t="shared" si="3"/>
        <v>112825</v>
      </c>
      <c r="L9" s="25">
        <f t="shared" si="4"/>
        <v>3804</v>
      </c>
      <c r="M9" s="28">
        <f t="shared" si="5"/>
        <v>119559</v>
      </c>
      <c r="N9" s="25">
        <f t="shared" si="6"/>
        <v>2452</v>
      </c>
    </row>
    <row r="10" spans="1:14" x14ac:dyDescent="0.25">
      <c r="A10" s="13" t="s">
        <v>217</v>
      </c>
      <c r="B10" s="24">
        <v>116461</v>
      </c>
      <c r="C10" s="25">
        <f t="shared" si="0"/>
        <v>7440</v>
      </c>
      <c r="D10" s="29">
        <v>135907</v>
      </c>
      <c r="E10" s="27">
        <f t="shared" si="1"/>
        <v>0.16697435192897192</v>
      </c>
      <c r="F10" s="25">
        <f t="shared" si="2"/>
        <v>18800</v>
      </c>
      <c r="G10" t="s">
        <v>218</v>
      </c>
      <c r="H10" s="25">
        <v>-15634</v>
      </c>
      <c r="I10" s="25">
        <v>-16484</v>
      </c>
      <c r="K10" s="28">
        <f t="shared" si="3"/>
        <v>100827</v>
      </c>
      <c r="L10" s="25">
        <f t="shared" si="4"/>
        <v>-8194</v>
      </c>
      <c r="M10" s="28">
        <f t="shared" si="5"/>
        <v>119423</v>
      </c>
      <c r="N10" s="25">
        <f t="shared" si="6"/>
        <v>2316</v>
      </c>
    </row>
    <row r="11" spans="1:14" x14ac:dyDescent="0.25">
      <c r="A11" s="13" t="s">
        <v>181</v>
      </c>
      <c r="B11" s="24">
        <v>110886</v>
      </c>
      <c r="C11" s="25">
        <f t="shared" si="0"/>
        <v>1865</v>
      </c>
      <c r="D11" s="24">
        <v>117383</v>
      </c>
      <c r="E11" s="27">
        <f t="shared" si="1"/>
        <v>5.8591706797972695E-2</v>
      </c>
      <c r="F11" s="25">
        <f t="shared" si="2"/>
        <v>276</v>
      </c>
      <c r="G11" t="s">
        <v>182</v>
      </c>
      <c r="H11" s="25">
        <v>2504</v>
      </c>
      <c r="I11" s="25">
        <v>2638</v>
      </c>
      <c r="K11" s="28">
        <f t="shared" si="3"/>
        <v>113390</v>
      </c>
      <c r="L11" s="25">
        <f t="shared" si="4"/>
        <v>4369</v>
      </c>
      <c r="M11" s="28">
        <f t="shared" si="5"/>
        <v>120021</v>
      </c>
      <c r="N11" s="25">
        <f t="shared" si="6"/>
        <v>2914</v>
      </c>
    </row>
    <row r="12" spans="1:14" x14ac:dyDescent="0.25">
      <c r="A12" s="13" t="s">
        <v>170</v>
      </c>
      <c r="B12" s="24">
        <v>108358</v>
      </c>
      <c r="C12" s="25">
        <f t="shared" si="0"/>
        <v>-663</v>
      </c>
      <c r="D12" s="26">
        <v>112556</v>
      </c>
      <c r="E12" s="27">
        <f t="shared" si="1"/>
        <v>3.8741947987227521E-2</v>
      </c>
      <c r="F12" s="25">
        <f t="shared" si="2"/>
        <v>-4551</v>
      </c>
      <c r="G12" t="s">
        <v>166</v>
      </c>
      <c r="H12" s="25">
        <v>3822</v>
      </c>
      <c r="I12" s="25">
        <v>3935</v>
      </c>
      <c r="K12" s="28">
        <f t="shared" si="3"/>
        <v>112180</v>
      </c>
      <c r="L12" s="25">
        <f t="shared" si="4"/>
        <v>3159</v>
      </c>
      <c r="M12" s="28">
        <f t="shared" si="5"/>
        <v>116491</v>
      </c>
      <c r="N12" s="25">
        <f t="shared" si="6"/>
        <v>-616</v>
      </c>
    </row>
    <row r="13" spans="1:14" x14ac:dyDescent="0.25">
      <c r="A13" s="13" t="s">
        <v>184</v>
      </c>
      <c r="B13" s="24">
        <v>111277</v>
      </c>
      <c r="C13" s="25">
        <f t="shared" si="0"/>
        <v>2256</v>
      </c>
      <c r="D13" s="24">
        <v>114591</v>
      </c>
      <c r="E13" s="27">
        <f t="shared" si="1"/>
        <v>2.9781536166503409E-2</v>
      </c>
      <c r="F13" s="25">
        <f t="shared" si="2"/>
        <v>-2516</v>
      </c>
      <c r="G13" t="s">
        <v>164</v>
      </c>
      <c r="H13" s="25">
        <v>0</v>
      </c>
      <c r="I13" s="25">
        <v>0</v>
      </c>
      <c r="K13" s="28">
        <f t="shared" si="3"/>
        <v>111277</v>
      </c>
      <c r="L13" s="25">
        <f t="shared" si="4"/>
        <v>2256</v>
      </c>
      <c r="M13" s="28">
        <f t="shared" si="5"/>
        <v>114591</v>
      </c>
      <c r="N13" s="25">
        <f t="shared" si="6"/>
        <v>-2516</v>
      </c>
    </row>
    <row r="14" spans="1:14" x14ac:dyDescent="0.25">
      <c r="A14" s="13" t="s">
        <v>192</v>
      </c>
      <c r="B14" s="24">
        <v>112085</v>
      </c>
      <c r="C14" s="25">
        <f t="shared" si="0"/>
        <v>3064</v>
      </c>
      <c r="D14" s="24">
        <v>117374</v>
      </c>
      <c r="E14" s="27">
        <f t="shared" si="1"/>
        <v>4.7187402417807917E-2</v>
      </c>
      <c r="F14" s="25">
        <f t="shared" si="2"/>
        <v>267</v>
      </c>
      <c r="G14" t="s">
        <v>164</v>
      </c>
      <c r="H14" s="25">
        <v>0</v>
      </c>
      <c r="I14" s="25">
        <v>0</v>
      </c>
      <c r="K14" s="28">
        <f t="shared" si="3"/>
        <v>112085</v>
      </c>
      <c r="L14" s="25">
        <f t="shared" si="4"/>
        <v>3064</v>
      </c>
      <c r="M14" s="28">
        <f t="shared" si="5"/>
        <v>117374</v>
      </c>
      <c r="N14" s="25">
        <f t="shared" si="6"/>
        <v>267</v>
      </c>
    </row>
    <row r="15" spans="1:14" x14ac:dyDescent="0.25">
      <c r="A15" s="13" t="s">
        <v>176</v>
      </c>
      <c r="B15" s="24">
        <v>109599</v>
      </c>
      <c r="C15" s="25">
        <f t="shared" si="0"/>
        <v>578</v>
      </c>
      <c r="D15" s="26">
        <v>113291</v>
      </c>
      <c r="E15" s="27">
        <f t="shared" si="1"/>
        <v>3.368643874487906E-2</v>
      </c>
      <c r="F15" s="25">
        <f t="shared" si="2"/>
        <v>-3816</v>
      </c>
      <c r="G15" t="s">
        <v>177</v>
      </c>
      <c r="H15" s="25">
        <v>1771</v>
      </c>
      <c r="I15" s="25">
        <v>4055</v>
      </c>
      <c r="K15" s="28">
        <f t="shared" si="3"/>
        <v>111370</v>
      </c>
      <c r="L15" s="25">
        <f t="shared" si="4"/>
        <v>2349</v>
      </c>
      <c r="M15" s="28">
        <f t="shared" si="5"/>
        <v>117346</v>
      </c>
      <c r="N15" s="25">
        <f t="shared" si="6"/>
        <v>239</v>
      </c>
    </row>
    <row r="16" spans="1:14" x14ac:dyDescent="0.25">
      <c r="A16" s="13" t="s">
        <v>199</v>
      </c>
      <c r="B16" s="24">
        <v>112890</v>
      </c>
      <c r="C16" s="25">
        <f t="shared" si="0"/>
        <v>3869</v>
      </c>
      <c r="D16" s="29">
        <v>121841</v>
      </c>
      <c r="E16" s="27">
        <f t="shared" si="1"/>
        <v>7.9289573921516518E-2</v>
      </c>
      <c r="F16" s="25">
        <f t="shared" si="2"/>
        <v>4734</v>
      </c>
      <c r="G16" t="s">
        <v>200</v>
      </c>
      <c r="H16" s="25">
        <v>-11484</v>
      </c>
      <c r="I16" s="25">
        <v>-8433</v>
      </c>
      <c r="K16" s="28">
        <f t="shared" si="3"/>
        <v>101406</v>
      </c>
      <c r="L16" s="25">
        <f t="shared" si="4"/>
        <v>-7615</v>
      </c>
      <c r="M16" s="28">
        <f t="shared" si="5"/>
        <v>113408</v>
      </c>
      <c r="N16" s="25">
        <f t="shared" si="6"/>
        <v>-3699</v>
      </c>
    </row>
    <row r="17" spans="1:14" x14ac:dyDescent="0.25">
      <c r="A17" s="13" t="s">
        <v>189</v>
      </c>
      <c r="B17" s="24">
        <v>111875</v>
      </c>
      <c r="C17" s="25">
        <f t="shared" si="0"/>
        <v>2854</v>
      </c>
      <c r="D17" s="24">
        <v>116288</v>
      </c>
      <c r="E17" s="27">
        <f t="shared" si="1"/>
        <v>3.9445810055865921E-2</v>
      </c>
      <c r="F17" s="25">
        <f t="shared" si="2"/>
        <v>-819</v>
      </c>
      <c r="G17" t="s">
        <v>164</v>
      </c>
      <c r="H17" s="25">
        <v>0</v>
      </c>
      <c r="I17" s="25">
        <v>0</v>
      </c>
      <c r="K17" s="28">
        <f t="shared" si="3"/>
        <v>111875</v>
      </c>
      <c r="L17" s="25">
        <f t="shared" si="4"/>
        <v>2854</v>
      </c>
      <c r="M17" s="28">
        <f t="shared" si="5"/>
        <v>116288</v>
      </c>
      <c r="N17" s="25">
        <f t="shared" si="6"/>
        <v>-819</v>
      </c>
    </row>
    <row r="18" spans="1:14" x14ac:dyDescent="0.25">
      <c r="A18" s="13" t="s">
        <v>174</v>
      </c>
      <c r="B18" s="24">
        <v>109554</v>
      </c>
      <c r="C18" s="25">
        <f t="shared" si="0"/>
        <v>533</v>
      </c>
      <c r="D18" s="24">
        <v>115856</v>
      </c>
      <c r="E18" s="27">
        <f t="shared" si="1"/>
        <v>5.7524143344834508E-2</v>
      </c>
      <c r="F18" s="25">
        <f t="shared" si="2"/>
        <v>-1251</v>
      </c>
      <c r="G18" t="s">
        <v>175</v>
      </c>
      <c r="H18" s="25">
        <v>1944</v>
      </c>
      <c r="I18" s="25">
        <v>2042</v>
      </c>
      <c r="K18" s="28">
        <f t="shared" si="3"/>
        <v>111498</v>
      </c>
      <c r="L18" s="25">
        <f t="shared" si="4"/>
        <v>2477</v>
      </c>
      <c r="M18" s="28">
        <f t="shared" si="5"/>
        <v>117898</v>
      </c>
      <c r="N18" s="25">
        <f t="shared" si="6"/>
        <v>791</v>
      </c>
    </row>
    <row r="19" spans="1:14" x14ac:dyDescent="0.25">
      <c r="A19" s="13" t="s">
        <v>215</v>
      </c>
      <c r="B19" s="24">
        <v>115985</v>
      </c>
      <c r="C19" s="25">
        <f t="shared" si="0"/>
        <v>6964</v>
      </c>
      <c r="D19" s="29">
        <v>134656</v>
      </c>
      <c r="E19" s="27">
        <f t="shared" si="1"/>
        <v>0.16097771263525457</v>
      </c>
      <c r="F19" s="25">
        <f t="shared" si="2"/>
        <v>17549</v>
      </c>
      <c r="G19" t="s">
        <v>216</v>
      </c>
      <c r="H19" s="25">
        <v>-10821</v>
      </c>
      <c r="I19" s="25">
        <v>-14142</v>
      </c>
      <c r="K19" s="28">
        <f t="shared" si="3"/>
        <v>105164</v>
      </c>
      <c r="L19" s="25">
        <f t="shared" si="4"/>
        <v>-3857</v>
      </c>
      <c r="M19" s="28">
        <f t="shared" si="5"/>
        <v>120514</v>
      </c>
      <c r="N19" s="25">
        <f t="shared" si="6"/>
        <v>3407</v>
      </c>
    </row>
    <row r="20" spans="1:14" x14ac:dyDescent="0.25">
      <c r="A20" s="13" t="s">
        <v>223</v>
      </c>
      <c r="B20" s="24"/>
      <c r="C20" s="25"/>
      <c r="D20" s="24"/>
      <c r="E20" s="27"/>
      <c r="F20" s="25"/>
      <c r="G20" t="s">
        <v>224</v>
      </c>
      <c r="H20" s="25">
        <v>107413</v>
      </c>
      <c r="I20" s="25">
        <v>117277</v>
      </c>
      <c r="K20" s="28">
        <f>+[1]HAWKE!C23</f>
        <v>107413</v>
      </c>
      <c r="L20" s="25">
        <f t="shared" si="4"/>
        <v>-1608</v>
      </c>
      <c r="M20" s="28">
        <f>+[1]HAWKE!D23</f>
        <v>117277</v>
      </c>
      <c r="N20" s="25">
        <f t="shared" si="6"/>
        <v>170</v>
      </c>
    </row>
    <row r="21" spans="1:14" x14ac:dyDescent="0.25">
      <c r="A21" s="13" t="s">
        <v>185</v>
      </c>
      <c r="B21" s="24">
        <v>111285</v>
      </c>
      <c r="C21" s="25">
        <f t="shared" ref="C21:C40" si="7">+B21-$B$43</f>
        <v>2264</v>
      </c>
      <c r="D21" s="24">
        <v>117504</v>
      </c>
      <c r="E21" s="27">
        <f t="shared" ref="E21:E40" si="8">+(D21-B21)/B21</f>
        <v>5.5883542256368782E-2</v>
      </c>
      <c r="F21" s="25">
        <f t="shared" ref="F21:F40" si="9">+D21-$D$43</f>
        <v>397</v>
      </c>
      <c r="G21" t="s">
        <v>186</v>
      </c>
      <c r="H21" s="25">
        <v>3112</v>
      </c>
      <c r="I21" s="25">
        <v>3135</v>
      </c>
      <c r="K21" s="28">
        <f t="shared" ref="K21:K40" si="10">+B21+H21</f>
        <v>114397</v>
      </c>
      <c r="L21" s="25">
        <f t="shared" si="4"/>
        <v>5376</v>
      </c>
      <c r="M21" s="28">
        <f t="shared" ref="M21:M40" si="11">+D21+I21</f>
        <v>120639</v>
      </c>
      <c r="N21" s="25">
        <f t="shared" si="6"/>
        <v>3532</v>
      </c>
    </row>
    <row r="22" spans="1:14" x14ac:dyDescent="0.25">
      <c r="A22" s="13" t="s">
        <v>187</v>
      </c>
      <c r="B22" s="24">
        <v>111524</v>
      </c>
      <c r="C22" s="25">
        <f t="shared" si="7"/>
        <v>2503</v>
      </c>
      <c r="D22" s="29">
        <v>131634</v>
      </c>
      <c r="E22" s="27">
        <f t="shared" si="8"/>
        <v>0.180319931135899</v>
      </c>
      <c r="F22" s="25">
        <f t="shared" si="9"/>
        <v>14527</v>
      </c>
      <c r="G22" t="s">
        <v>188</v>
      </c>
      <c r="H22" s="25">
        <v>-14748</v>
      </c>
      <c r="I22" s="25">
        <v>-11635</v>
      </c>
      <c r="K22" s="28">
        <f t="shared" si="10"/>
        <v>96776</v>
      </c>
      <c r="L22" s="25">
        <f t="shared" si="4"/>
        <v>-12245</v>
      </c>
      <c r="M22" s="28">
        <f t="shared" si="11"/>
        <v>119999</v>
      </c>
      <c r="N22" s="25">
        <f t="shared" si="6"/>
        <v>2892</v>
      </c>
    </row>
    <row r="23" spans="1:14" x14ac:dyDescent="0.25">
      <c r="A23" s="13" t="s">
        <v>171</v>
      </c>
      <c r="B23" s="24">
        <v>108535</v>
      </c>
      <c r="C23" s="25">
        <f t="shared" si="7"/>
        <v>-486</v>
      </c>
      <c r="D23" s="26">
        <v>112790</v>
      </c>
      <c r="E23" s="27">
        <f t="shared" si="8"/>
        <v>3.9203943428387157E-2</v>
      </c>
      <c r="F23" s="25">
        <f t="shared" si="9"/>
        <v>-4317</v>
      </c>
      <c r="G23" t="s">
        <v>172</v>
      </c>
      <c r="H23" s="25">
        <v>1930</v>
      </c>
      <c r="I23" s="25">
        <v>3026</v>
      </c>
      <c r="K23" s="28">
        <f t="shared" si="10"/>
        <v>110465</v>
      </c>
      <c r="L23" s="25">
        <f t="shared" si="4"/>
        <v>1444</v>
      </c>
      <c r="M23" s="28">
        <f t="shared" si="11"/>
        <v>115816</v>
      </c>
      <c r="N23" s="25">
        <f t="shared" si="6"/>
        <v>-1291</v>
      </c>
    </row>
    <row r="24" spans="1:14" x14ac:dyDescent="0.25">
      <c r="A24" s="13" t="s">
        <v>203</v>
      </c>
      <c r="B24" s="24">
        <v>113713</v>
      </c>
      <c r="C24" s="25">
        <f t="shared" si="7"/>
        <v>4692</v>
      </c>
      <c r="D24" s="24">
        <v>118756</v>
      </c>
      <c r="E24" s="27">
        <f t="shared" si="8"/>
        <v>4.4348491377415068E-2</v>
      </c>
      <c r="F24" s="25">
        <f t="shared" si="9"/>
        <v>1649</v>
      </c>
      <c r="G24" t="s">
        <v>164</v>
      </c>
      <c r="H24" s="25">
        <v>0</v>
      </c>
      <c r="I24" s="25">
        <v>0</v>
      </c>
      <c r="K24" s="28">
        <f t="shared" si="10"/>
        <v>113713</v>
      </c>
      <c r="L24" s="25">
        <f t="shared" si="4"/>
        <v>4692</v>
      </c>
      <c r="M24" s="28">
        <f t="shared" si="11"/>
        <v>118756</v>
      </c>
      <c r="N24" s="25">
        <f t="shared" si="6"/>
        <v>1649</v>
      </c>
    </row>
    <row r="25" spans="1:14" x14ac:dyDescent="0.25">
      <c r="A25" s="13" t="s">
        <v>178</v>
      </c>
      <c r="B25" s="24">
        <v>109823</v>
      </c>
      <c r="C25" s="25">
        <f t="shared" si="7"/>
        <v>802</v>
      </c>
      <c r="D25" s="24">
        <v>117413</v>
      </c>
      <c r="E25" s="27">
        <f t="shared" si="8"/>
        <v>6.911120621363466E-2</v>
      </c>
      <c r="F25" s="25">
        <f t="shared" si="9"/>
        <v>306</v>
      </c>
      <c r="G25" t="s">
        <v>164</v>
      </c>
      <c r="H25" s="25">
        <v>0</v>
      </c>
      <c r="I25" s="25">
        <v>0</v>
      </c>
      <c r="K25" s="28">
        <f t="shared" si="10"/>
        <v>109823</v>
      </c>
      <c r="L25" s="25">
        <f t="shared" si="4"/>
        <v>802</v>
      </c>
      <c r="M25" s="28">
        <f t="shared" si="11"/>
        <v>117413</v>
      </c>
      <c r="N25" s="25">
        <f t="shared" si="6"/>
        <v>306</v>
      </c>
    </row>
    <row r="26" spans="1:14" x14ac:dyDescent="0.25">
      <c r="A26" s="13" t="s">
        <v>165</v>
      </c>
      <c r="B26" s="24">
        <v>108042</v>
      </c>
      <c r="C26" s="25">
        <f t="shared" si="7"/>
        <v>-979</v>
      </c>
      <c r="D26" s="26">
        <v>112132</v>
      </c>
      <c r="E26" s="27">
        <f t="shared" si="8"/>
        <v>3.7855648729197902E-2</v>
      </c>
      <c r="F26" s="25">
        <f t="shared" si="9"/>
        <v>-4975</v>
      </c>
      <c r="G26" t="s">
        <v>166</v>
      </c>
      <c r="H26" s="25">
        <v>4575</v>
      </c>
      <c r="I26" s="25">
        <v>4625</v>
      </c>
      <c r="K26" s="28">
        <f t="shared" si="10"/>
        <v>112617</v>
      </c>
      <c r="L26" s="25">
        <f t="shared" si="4"/>
        <v>3596</v>
      </c>
      <c r="M26" s="28">
        <f t="shared" si="11"/>
        <v>116757</v>
      </c>
      <c r="N26" s="25">
        <f t="shared" si="6"/>
        <v>-350</v>
      </c>
    </row>
    <row r="27" spans="1:14" x14ac:dyDescent="0.25">
      <c r="A27" s="13" t="s">
        <v>167</v>
      </c>
      <c r="B27" s="24">
        <v>108078</v>
      </c>
      <c r="C27" s="25">
        <f t="shared" si="7"/>
        <v>-943</v>
      </c>
      <c r="D27" s="26">
        <v>113754</v>
      </c>
      <c r="E27" s="27">
        <f t="shared" si="8"/>
        <v>5.251762615888525E-2</v>
      </c>
      <c r="F27" s="25">
        <f t="shared" si="9"/>
        <v>-3353</v>
      </c>
      <c r="G27" t="s">
        <v>164</v>
      </c>
      <c r="H27" s="25">
        <v>0</v>
      </c>
      <c r="I27" s="25">
        <v>0</v>
      </c>
      <c r="K27" s="28">
        <f t="shared" si="10"/>
        <v>108078</v>
      </c>
      <c r="L27" s="25">
        <f t="shared" si="4"/>
        <v>-943</v>
      </c>
      <c r="M27" s="28">
        <f t="shared" si="11"/>
        <v>113754</v>
      </c>
      <c r="N27" s="25">
        <f t="shared" si="6"/>
        <v>-3353</v>
      </c>
    </row>
    <row r="28" spans="1:14" x14ac:dyDescent="0.25">
      <c r="A28" s="13" t="s">
        <v>219</v>
      </c>
      <c r="B28" s="24">
        <v>116542</v>
      </c>
      <c r="C28" s="25">
        <f t="shared" si="7"/>
        <v>7521</v>
      </c>
      <c r="D28" s="29">
        <v>137861</v>
      </c>
      <c r="E28" s="27">
        <f t="shared" si="8"/>
        <v>0.18292975922843266</v>
      </c>
      <c r="F28" s="25">
        <f t="shared" si="9"/>
        <v>20754</v>
      </c>
      <c r="G28" t="s">
        <v>220</v>
      </c>
      <c r="H28" s="25">
        <v>-13461</v>
      </c>
      <c r="I28" s="25">
        <v>-17951</v>
      </c>
      <c r="K28" s="28">
        <f t="shared" si="10"/>
        <v>103081</v>
      </c>
      <c r="L28" s="25">
        <f t="shared" si="4"/>
        <v>-5940</v>
      </c>
      <c r="M28" s="28">
        <f t="shared" si="11"/>
        <v>119910</v>
      </c>
      <c r="N28" s="25">
        <f t="shared" si="6"/>
        <v>2803</v>
      </c>
    </row>
    <row r="29" spans="1:14" x14ac:dyDescent="0.25">
      <c r="A29" s="13" t="s">
        <v>201</v>
      </c>
      <c r="B29" s="24">
        <v>113148</v>
      </c>
      <c r="C29" s="25">
        <f t="shared" si="7"/>
        <v>4127</v>
      </c>
      <c r="D29" s="29">
        <v>132793</v>
      </c>
      <c r="E29" s="27">
        <f t="shared" si="8"/>
        <v>0.17362215858875102</v>
      </c>
      <c r="F29" s="25">
        <f t="shared" si="9"/>
        <v>15686</v>
      </c>
      <c r="G29" t="s">
        <v>127</v>
      </c>
      <c r="H29" s="25">
        <v>-13600</v>
      </c>
      <c r="I29" s="25">
        <v>-18046</v>
      </c>
      <c r="K29" s="28">
        <f t="shared" si="10"/>
        <v>99548</v>
      </c>
      <c r="L29" s="25">
        <f t="shared" si="4"/>
        <v>-9473</v>
      </c>
      <c r="M29" s="28">
        <f t="shared" si="11"/>
        <v>114747</v>
      </c>
      <c r="N29" s="25">
        <f t="shared" si="6"/>
        <v>-2360</v>
      </c>
    </row>
    <row r="30" spans="1:14" x14ac:dyDescent="0.25">
      <c r="A30" s="13" t="s">
        <v>210</v>
      </c>
      <c r="B30" s="24">
        <v>114564</v>
      </c>
      <c r="C30" s="25">
        <f t="shared" si="7"/>
        <v>5543</v>
      </c>
      <c r="D30" s="29">
        <v>121453</v>
      </c>
      <c r="E30" s="27">
        <f t="shared" si="8"/>
        <v>6.0132327781851194E-2</v>
      </c>
      <c r="F30" s="25">
        <f t="shared" si="9"/>
        <v>4346</v>
      </c>
      <c r="G30" t="s">
        <v>136</v>
      </c>
      <c r="H30" s="25">
        <v>-5056</v>
      </c>
      <c r="I30" s="25">
        <v>-5177</v>
      </c>
      <c r="K30" s="28">
        <f t="shared" si="10"/>
        <v>109508</v>
      </c>
      <c r="L30" s="25">
        <f t="shared" si="4"/>
        <v>487</v>
      </c>
      <c r="M30" s="28">
        <f t="shared" si="11"/>
        <v>116276</v>
      </c>
      <c r="N30" s="25">
        <f t="shared" si="6"/>
        <v>-831</v>
      </c>
    </row>
    <row r="31" spans="1:14" x14ac:dyDescent="0.25">
      <c r="A31" s="13" t="s">
        <v>204</v>
      </c>
      <c r="B31" s="24">
        <v>113801</v>
      </c>
      <c r="C31" s="25">
        <f t="shared" si="7"/>
        <v>4780</v>
      </c>
      <c r="D31" s="26">
        <v>113046</v>
      </c>
      <c r="E31" s="27">
        <f t="shared" si="8"/>
        <v>-6.6343880985228598E-3</v>
      </c>
      <c r="F31" s="25">
        <f t="shared" si="9"/>
        <v>-4061</v>
      </c>
      <c r="G31" t="s">
        <v>205</v>
      </c>
      <c r="H31" s="25">
        <v>2917</v>
      </c>
      <c r="I31" s="25">
        <v>2943</v>
      </c>
      <c r="K31" s="28">
        <f t="shared" si="10"/>
        <v>116718</v>
      </c>
      <c r="L31" s="25">
        <f t="shared" si="4"/>
        <v>7697</v>
      </c>
      <c r="M31" s="28">
        <f t="shared" si="11"/>
        <v>115989</v>
      </c>
      <c r="N31" s="25">
        <f t="shared" si="6"/>
        <v>-1118</v>
      </c>
    </row>
    <row r="32" spans="1:14" x14ac:dyDescent="0.25">
      <c r="A32" s="13" t="s">
        <v>206</v>
      </c>
      <c r="B32" s="24">
        <v>114182</v>
      </c>
      <c r="C32" s="25">
        <f t="shared" si="7"/>
        <v>5161</v>
      </c>
      <c r="D32" s="29">
        <v>122142</v>
      </c>
      <c r="E32" s="27">
        <f t="shared" si="8"/>
        <v>6.9713264787794924E-2</v>
      </c>
      <c r="F32" s="25">
        <f t="shared" si="9"/>
        <v>5035</v>
      </c>
      <c r="G32" t="s">
        <v>207</v>
      </c>
      <c r="H32" s="25">
        <v>-3760</v>
      </c>
      <c r="I32" s="25">
        <v>-5296</v>
      </c>
      <c r="K32" s="28">
        <f t="shared" si="10"/>
        <v>110422</v>
      </c>
      <c r="L32" s="25">
        <f t="shared" si="4"/>
        <v>1401</v>
      </c>
      <c r="M32" s="28">
        <f t="shared" si="11"/>
        <v>116846</v>
      </c>
      <c r="N32" s="25">
        <f t="shared" si="6"/>
        <v>-261</v>
      </c>
    </row>
    <row r="33" spans="1:14" x14ac:dyDescent="0.25">
      <c r="A33" s="13" t="s">
        <v>190</v>
      </c>
      <c r="B33" s="24">
        <v>112032</v>
      </c>
      <c r="C33" s="25">
        <f t="shared" si="7"/>
        <v>3011</v>
      </c>
      <c r="D33" s="29">
        <v>129413</v>
      </c>
      <c r="E33" s="27">
        <f t="shared" si="8"/>
        <v>0.15514317337903455</v>
      </c>
      <c r="F33" s="25">
        <f t="shared" si="9"/>
        <v>12306</v>
      </c>
      <c r="G33" t="s">
        <v>191</v>
      </c>
      <c r="H33" s="25">
        <v>-13519</v>
      </c>
      <c r="I33" s="25">
        <v>-12622</v>
      </c>
      <c r="K33" s="28">
        <f t="shared" si="10"/>
        <v>98513</v>
      </c>
      <c r="L33" s="25">
        <f t="shared" si="4"/>
        <v>-10508</v>
      </c>
      <c r="M33" s="28">
        <f t="shared" si="11"/>
        <v>116791</v>
      </c>
      <c r="N33" s="25">
        <f t="shared" si="6"/>
        <v>-316</v>
      </c>
    </row>
    <row r="34" spans="1:14" x14ac:dyDescent="0.25">
      <c r="A34" s="13" t="s">
        <v>173</v>
      </c>
      <c r="B34" s="24">
        <v>108861</v>
      </c>
      <c r="C34" s="25">
        <f t="shared" si="7"/>
        <v>-160</v>
      </c>
      <c r="D34" s="24">
        <v>119787</v>
      </c>
      <c r="E34" s="27">
        <f t="shared" si="8"/>
        <v>0.10036652244605507</v>
      </c>
      <c r="F34" s="25">
        <f t="shared" si="9"/>
        <v>2680</v>
      </c>
      <c r="G34" t="s">
        <v>164</v>
      </c>
      <c r="H34" s="25">
        <v>0</v>
      </c>
      <c r="I34" s="25">
        <v>0</v>
      </c>
      <c r="K34" s="28">
        <f t="shared" si="10"/>
        <v>108861</v>
      </c>
      <c r="L34" s="25">
        <f t="shared" si="4"/>
        <v>-160</v>
      </c>
      <c r="M34" s="28">
        <f t="shared" si="11"/>
        <v>119787</v>
      </c>
      <c r="N34" s="25">
        <f t="shared" si="6"/>
        <v>2680</v>
      </c>
    </row>
    <row r="35" spans="1:14" x14ac:dyDescent="0.25">
      <c r="A35" s="13" t="s">
        <v>168</v>
      </c>
      <c r="B35" s="24">
        <v>108268</v>
      </c>
      <c r="C35" s="25">
        <f t="shared" si="7"/>
        <v>-753</v>
      </c>
      <c r="D35" s="26">
        <v>112720</v>
      </c>
      <c r="E35" s="27">
        <f t="shared" si="8"/>
        <v>4.1120183248974769E-2</v>
      </c>
      <c r="F35" s="25">
        <f t="shared" si="9"/>
        <v>-4387</v>
      </c>
      <c r="G35" t="s">
        <v>169</v>
      </c>
      <c r="H35" s="25">
        <v>699</v>
      </c>
      <c r="I35" s="25">
        <v>1798</v>
      </c>
      <c r="K35" s="28">
        <f t="shared" si="10"/>
        <v>108967</v>
      </c>
      <c r="L35" s="25">
        <f t="shared" si="4"/>
        <v>-54</v>
      </c>
      <c r="M35" s="28">
        <f t="shared" si="11"/>
        <v>114518</v>
      </c>
      <c r="N35" s="25">
        <f t="shared" si="6"/>
        <v>-2589</v>
      </c>
    </row>
    <row r="36" spans="1:14" x14ac:dyDescent="0.25">
      <c r="A36" s="13" t="s">
        <v>213</v>
      </c>
      <c r="B36" s="24">
        <v>115568</v>
      </c>
      <c r="C36" s="25">
        <f t="shared" si="7"/>
        <v>6547</v>
      </c>
      <c r="D36" s="29">
        <v>125734</v>
      </c>
      <c r="E36" s="27">
        <f t="shared" si="8"/>
        <v>8.7965526789422682E-2</v>
      </c>
      <c r="F36" s="25">
        <f t="shared" si="9"/>
        <v>8627</v>
      </c>
      <c r="G36" t="s">
        <v>214</v>
      </c>
      <c r="H36" s="25">
        <v>-5574</v>
      </c>
      <c r="I36" s="25">
        <v>-5938</v>
      </c>
      <c r="K36" s="28">
        <f t="shared" si="10"/>
        <v>109994</v>
      </c>
      <c r="L36" s="25">
        <f t="shared" si="4"/>
        <v>973</v>
      </c>
      <c r="M36" s="28">
        <f t="shared" si="11"/>
        <v>119796</v>
      </c>
      <c r="N36" s="25">
        <f t="shared" si="6"/>
        <v>2689</v>
      </c>
    </row>
    <row r="37" spans="1:14" x14ac:dyDescent="0.25">
      <c r="A37" s="13" t="s">
        <v>194</v>
      </c>
      <c r="B37" s="24">
        <v>112151</v>
      </c>
      <c r="C37" s="25">
        <f t="shared" si="7"/>
        <v>3130</v>
      </c>
      <c r="D37" s="24">
        <v>114676</v>
      </c>
      <c r="E37" s="27">
        <f t="shared" si="8"/>
        <v>2.2514288771388575E-2</v>
      </c>
      <c r="F37" s="25">
        <f t="shared" si="9"/>
        <v>-2431</v>
      </c>
      <c r="G37" t="s">
        <v>195</v>
      </c>
      <c r="H37" s="25">
        <v>4172</v>
      </c>
      <c r="I37" s="25">
        <v>5524</v>
      </c>
      <c r="K37" s="28">
        <f t="shared" si="10"/>
        <v>116323</v>
      </c>
      <c r="L37" s="25">
        <f t="shared" si="4"/>
        <v>7302</v>
      </c>
      <c r="M37" s="28">
        <f t="shared" si="11"/>
        <v>120200</v>
      </c>
      <c r="N37" s="25">
        <f t="shared" si="6"/>
        <v>3093</v>
      </c>
    </row>
    <row r="38" spans="1:14" x14ac:dyDescent="0.25">
      <c r="A38" s="13" t="s">
        <v>163</v>
      </c>
      <c r="B38" s="24">
        <v>107312</v>
      </c>
      <c r="C38" s="25">
        <f t="shared" si="7"/>
        <v>-1709</v>
      </c>
      <c r="D38" s="24">
        <v>116741</v>
      </c>
      <c r="E38" s="27">
        <f t="shared" si="8"/>
        <v>8.7865289995527063E-2</v>
      </c>
      <c r="F38" s="25">
        <f t="shared" si="9"/>
        <v>-366</v>
      </c>
      <c r="G38" t="s">
        <v>164</v>
      </c>
      <c r="H38" s="25">
        <v>0</v>
      </c>
      <c r="I38" s="25">
        <v>0</v>
      </c>
      <c r="K38" s="28">
        <f t="shared" si="10"/>
        <v>107312</v>
      </c>
      <c r="L38" s="25">
        <f t="shared" si="4"/>
        <v>-1709</v>
      </c>
      <c r="M38" s="28">
        <f t="shared" si="11"/>
        <v>116741</v>
      </c>
      <c r="N38" s="25">
        <f t="shared" si="6"/>
        <v>-366</v>
      </c>
    </row>
    <row r="39" spans="1:14" x14ac:dyDescent="0.25">
      <c r="A39" s="13" t="s">
        <v>211</v>
      </c>
      <c r="B39" s="24">
        <v>115433</v>
      </c>
      <c r="C39" s="25">
        <f t="shared" si="7"/>
        <v>6412</v>
      </c>
      <c r="D39" s="24">
        <v>116545</v>
      </c>
      <c r="E39" s="27">
        <f t="shared" si="8"/>
        <v>9.6332937721448804E-3</v>
      </c>
      <c r="F39" s="25">
        <f t="shared" si="9"/>
        <v>-562</v>
      </c>
      <c r="G39" t="s">
        <v>212</v>
      </c>
      <c r="H39" s="25">
        <v>1240</v>
      </c>
      <c r="I39" s="25">
        <v>747</v>
      </c>
      <c r="K39" s="28">
        <f t="shared" si="10"/>
        <v>116673</v>
      </c>
      <c r="L39" s="25">
        <f t="shared" si="4"/>
        <v>7652</v>
      </c>
      <c r="M39" s="28">
        <f t="shared" si="11"/>
        <v>117292</v>
      </c>
      <c r="N39" s="25">
        <f t="shared" si="6"/>
        <v>185</v>
      </c>
    </row>
    <row r="40" spans="1:14" x14ac:dyDescent="0.25">
      <c r="A40" s="13" t="s">
        <v>193</v>
      </c>
      <c r="B40" s="24">
        <v>112093</v>
      </c>
      <c r="C40" s="25">
        <f t="shared" si="7"/>
        <v>3072</v>
      </c>
      <c r="D40" s="24">
        <v>120753</v>
      </c>
      <c r="E40" s="27">
        <f t="shared" si="8"/>
        <v>7.7257277439269176E-2</v>
      </c>
      <c r="F40" s="25">
        <f t="shared" si="9"/>
        <v>3646</v>
      </c>
      <c r="G40" t="s">
        <v>164</v>
      </c>
      <c r="H40" s="25">
        <v>0</v>
      </c>
      <c r="I40" s="25">
        <v>0</v>
      </c>
      <c r="K40" s="28">
        <f t="shared" si="10"/>
        <v>112093</v>
      </c>
      <c r="L40" s="25">
        <f t="shared" si="4"/>
        <v>3072</v>
      </c>
      <c r="M40" s="28">
        <f t="shared" si="11"/>
        <v>120753</v>
      </c>
      <c r="N40" s="25">
        <f t="shared" si="6"/>
        <v>3646</v>
      </c>
    </row>
    <row r="41" spans="1:14" x14ac:dyDescent="0.25">
      <c r="A41" s="13" t="s">
        <v>225</v>
      </c>
      <c r="B41" s="24">
        <v>4251806</v>
      </c>
      <c r="C41" s="25">
        <f t="shared" ref="C41" si="12">+B41-$B$43</f>
        <v>4142785</v>
      </c>
      <c r="D41" s="24">
        <v>4567191</v>
      </c>
      <c r="H41" s="25">
        <v>7865</v>
      </c>
      <c r="I41" s="25">
        <v>8009</v>
      </c>
      <c r="K41" s="28">
        <f>SUM(K2:K40)</f>
        <v>4259671</v>
      </c>
      <c r="L41" s="25">
        <f t="shared" ref="L41" si="13">+K41-$B$43</f>
        <v>4150650</v>
      </c>
      <c r="M41" s="28">
        <f>SUM(M2:M40)</f>
        <v>4575200</v>
      </c>
    </row>
    <row r="42" spans="1:14" x14ac:dyDescent="0.25">
      <c r="C42" s="25"/>
      <c r="L42" s="25"/>
    </row>
    <row r="43" spans="1:14" ht="17.25" x14ac:dyDescent="0.3">
      <c r="A43" s="13" t="s">
        <v>226</v>
      </c>
      <c r="B43" s="30">
        <f>ROUND(+B41/39,0)</f>
        <v>109021</v>
      </c>
      <c r="C43" s="25"/>
      <c r="D43" s="30">
        <f>ROUND(+D41/39,0)</f>
        <v>117107</v>
      </c>
      <c r="L43" s="25"/>
    </row>
    <row r="44" spans="1:14" x14ac:dyDescent="0.25">
      <c r="A44" s="13" t="s">
        <v>227</v>
      </c>
      <c r="B44" s="31">
        <f>ROUND(1.1*B43,0)</f>
        <v>119923</v>
      </c>
      <c r="C44" s="25">
        <f>+B44-B43</f>
        <v>10902</v>
      </c>
      <c r="D44" s="25">
        <f>ROUNDDOWN(1.035*D43,0)</f>
        <v>121205</v>
      </c>
      <c r="E44" s="25">
        <f>+D44-D43</f>
        <v>4098</v>
      </c>
      <c r="L44" s="25">
        <f>+K44-K43</f>
        <v>0</v>
      </c>
    </row>
    <row r="45" spans="1:14" x14ac:dyDescent="0.25">
      <c r="A45" s="13" t="s">
        <v>228</v>
      </c>
      <c r="B45" s="31">
        <f>ROUND(0.9*B43,0)</f>
        <v>98119</v>
      </c>
      <c r="C45" s="25">
        <f>-B45+B43</f>
        <v>10902</v>
      </c>
      <c r="D45" s="31">
        <f>ROUNDUP(0.965*D43,0)</f>
        <v>113009</v>
      </c>
      <c r="E45" s="25">
        <f>-D45+D43</f>
        <v>4098</v>
      </c>
      <c r="L45" s="25">
        <f>-K45+K43</f>
        <v>0</v>
      </c>
    </row>
  </sheetData>
  <autoFilter ref="A1:M41"/>
  <sortState ref="A2:N40">
    <sortCondition ref="A2:A40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 Summary</vt:lpstr>
      <vt:lpstr>Division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McLaren</dc:creator>
  <cp:lastModifiedBy>Annie Sherwood</cp:lastModifiedBy>
  <dcterms:created xsi:type="dcterms:W3CDTF">2020-10-16T02:59:04Z</dcterms:created>
  <dcterms:modified xsi:type="dcterms:W3CDTF">2020-10-16T21:56:48Z</dcterms:modified>
</cp:coreProperties>
</file>